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285" activeTab="3"/>
  </bookViews>
  <sheets>
    <sheet name="QR-CIS" sheetId="1" r:id="rId1"/>
    <sheet name="Working" sheetId="2" r:id="rId2"/>
    <sheet name="OR-CBS" sheetId="3" r:id="rId3"/>
    <sheet name="QR-CIS (2)" sheetId="4" r:id="rId4"/>
    <sheet name="Working (2)" sheetId="5" r:id="rId5"/>
    <sheet name="OR-CBS (2)" sheetId="6" r:id="rId6"/>
  </sheets>
  <definedNames>
    <definedName name="_xlnm.Print_Area" localSheetId="2">'OR-CBS'!$B$3:$J$65</definedName>
    <definedName name="_xlnm.Print_Area" localSheetId="5">'OR-CBS (2)'!$B$3:$J$65</definedName>
    <definedName name="_xlnm.Print_Area" localSheetId="0">'QR-CIS'!$B$3:$U$104</definedName>
    <definedName name="_xlnm.Print_Area" localSheetId="3">'QR-CIS (2)'!$B$3:$U$104</definedName>
    <definedName name="_xlnm.Print_Area" localSheetId="1">'Working'!$B$3:$J$40</definedName>
    <definedName name="_xlnm.Print_Area" localSheetId="4">'Working (2)'!$B$3:$L$42</definedName>
  </definedNames>
  <calcPr fullCalcOnLoad="1"/>
</workbook>
</file>

<file path=xl/comments6.xml><?xml version="1.0" encoding="utf-8"?>
<comments xmlns="http://schemas.openxmlformats.org/spreadsheetml/2006/main">
  <authors>
    <author>Account Dept.</author>
  </authors>
  <commentList>
    <comment ref="H25" authorId="0">
      <text>
        <r>
          <rPr>
            <b/>
            <sz val="8"/>
            <rFont val="Tahoma"/>
            <family val="0"/>
          </rPr>
          <t>Account Dept.:</t>
        </r>
        <r>
          <rPr>
            <sz val="8"/>
            <rFont val="Tahoma"/>
            <family val="0"/>
          </rPr>
          <t xml:space="preserve">
Inc devp. + stocks
</t>
        </r>
      </text>
    </comment>
    <comment ref="H30" authorId="0">
      <text>
        <r>
          <rPr>
            <b/>
            <sz val="8"/>
            <rFont val="Tahoma"/>
            <family val="0"/>
          </rPr>
          <t>Account Dept.:</t>
        </r>
        <r>
          <rPr>
            <sz val="8"/>
            <rFont val="Tahoma"/>
            <family val="0"/>
          </rPr>
          <t xml:space="preserve">
Deducted out the sundry debtors for subcon
</t>
        </r>
      </text>
    </comment>
    <comment ref="H35" authorId="0">
      <text>
        <r>
          <rPr>
            <b/>
            <sz val="8"/>
            <rFont val="Tahoma"/>
            <family val="0"/>
          </rPr>
          <t>Account Dept.:</t>
        </r>
        <r>
          <rPr>
            <sz val="8"/>
            <rFont val="Tahoma"/>
            <family val="0"/>
          </rPr>
          <t xml:space="preserve">
Deduct the sundry debtors of subcon from other debtors</t>
        </r>
      </text>
    </comment>
  </commentList>
</comments>
</file>

<file path=xl/sharedStrings.xml><?xml version="1.0" encoding="utf-8"?>
<sst xmlns="http://schemas.openxmlformats.org/spreadsheetml/2006/main" count="409" uniqueCount="151">
  <si>
    <t>Ho Hup Construction Company Berhad (14034-W)</t>
  </si>
  <si>
    <t>QUARTERLY REPORT</t>
  </si>
  <si>
    <t>The figures have not been audited.</t>
  </si>
  <si>
    <t>Appendix IIIA</t>
  </si>
  <si>
    <t>CONSOLIDATED INCOME STATEMENT</t>
  </si>
  <si>
    <t>INDIVIDUAL QUARTER</t>
  </si>
  <si>
    <t xml:space="preserve">CURRENT </t>
  </si>
  <si>
    <t xml:space="preserve">YEAR </t>
  </si>
  <si>
    <t>QUARTER</t>
  </si>
  <si>
    <t xml:space="preserve">PRECEDING YEAR </t>
  </si>
  <si>
    <t xml:space="preserve">CORRESPONDING </t>
  </si>
  <si>
    <t xml:space="preserve">QUARTER </t>
  </si>
  <si>
    <t>CUMULATIVE QUARTER</t>
  </si>
  <si>
    <t>CURRENT</t>
  </si>
  <si>
    <t>YEAR</t>
  </si>
  <si>
    <t>TO DATE</t>
  </si>
  <si>
    <t>PRECEDING YEAR</t>
  </si>
  <si>
    <t>CORRESPONDING</t>
  </si>
  <si>
    <t>PERIOD</t>
  </si>
  <si>
    <t>RM'000</t>
  </si>
  <si>
    <t>Turnover</t>
  </si>
  <si>
    <t>(a)</t>
  </si>
  <si>
    <t>(b)</t>
  </si>
  <si>
    <t>Investment income</t>
  </si>
  <si>
    <t>(c)</t>
  </si>
  <si>
    <t>Other income including interest income</t>
  </si>
  <si>
    <t>(d)</t>
  </si>
  <si>
    <t>Operating profit/(loss) before</t>
  </si>
  <si>
    <t>interest on borrowings, depreciation and</t>
  </si>
  <si>
    <t>amortisation, exceptional items, income tax,</t>
  </si>
  <si>
    <t>minority interest and extraordinary items.</t>
  </si>
  <si>
    <t>Interest on borrowings</t>
  </si>
  <si>
    <t xml:space="preserve">Depreciation and amortisation </t>
  </si>
  <si>
    <t>(e)</t>
  </si>
  <si>
    <t>amortisation and exceptional items but</t>
  </si>
  <si>
    <t>before income tax, minority interests and</t>
  </si>
  <si>
    <t>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</si>
  <si>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</si>
  <si>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</si>
  <si>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</si>
  <si>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</si>
  <si>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</si>
  <si>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interests and extraordinary items</t>
  </si>
  <si>
    <t>(h)</t>
  </si>
  <si>
    <t xml:space="preserve">Taxation </t>
  </si>
  <si>
    <t>(i)</t>
  </si>
  <si>
    <t xml:space="preserve">Profit/(loss) after taxation </t>
  </si>
  <si>
    <t>before deducting minority interests</t>
  </si>
  <si>
    <t>(ii)</t>
  </si>
  <si>
    <t>Less minority interest</t>
  </si>
  <si>
    <t>(j)</t>
  </si>
  <si>
    <t xml:space="preserve">Profit /(loss) after taxation </t>
  </si>
  <si>
    <t>attributable to members of the company</t>
  </si>
  <si>
    <t>(k)</t>
  </si>
  <si>
    <t>Extraordinary items</t>
  </si>
  <si>
    <t>Less minority interests</t>
  </si>
  <si>
    <t>(iii)</t>
  </si>
  <si>
    <t>Extraordinary items attributable to</t>
  </si>
  <si>
    <t>members of the company</t>
  </si>
  <si>
    <t>(l)</t>
  </si>
  <si>
    <t xml:space="preserve">Profit/(loss) after taxation and extraordinary </t>
  </si>
  <si>
    <t>items attributable to members of the</t>
  </si>
  <si>
    <t>company</t>
  </si>
  <si>
    <t>Earnings per share based on 2 (j) above after</t>
  </si>
  <si>
    <t xml:space="preserve">deducing any provision for preference </t>
  </si>
  <si>
    <t>dividends, if any:-</t>
  </si>
  <si>
    <t>Ho Hup Construction Company Berhad</t>
  </si>
  <si>
    <t>Mekarani Heights Sdn Bhd</t>
  </si>
  <si>
    <t>Ho Hup Jaya Sdn Bhd</t>
  </si>
  <si>
    <t>Tru - Mix Concrete Sdn Bhd</t>
  </si>
  <si>
    <t>Homeg Sdn Bhd</t>
  </si>
  <si>
    <t>Panca Warni</t>
  </si>
  <si>
    <t>CONSOLIDATED BALANCE SHEET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</si>
  <si>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</si>
  <si>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</si>
  <si>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</si>
  <si>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</si>
  <si>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</si>
  <si>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</si>
  <si>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</si>
  <si>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</si>
  <si>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</si>
  <si>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Current Liabilities</t>
  </si>
  <si>
    <t xml:space="preserve"> </t>
  </si>
  <si>
    <t>Short Term Borrowings</t>
  </si>
  <si>
    <t>Trade Creditors</t>
  </si>
  <si>
    <t>Other Creditors</t>
  </si>
  <si>
    <t xml:space="preserve">Provision for Taxation </t>
  </si>
  <si>
    <t>Others - Provide details, if material</t>
  </si>
  <si>
    <t>Other - provide details, if material</t>
  </si>
  <si>
    <t>Net Currents Assets or Currents Liabilities</t>
  </si>
  <si>
    <t>Shareholders' Fund</t>
  </si>
  <si>
    <t>Share Capital</t>
  </si>
  <si>
    <t>Reserves</t>
  </si>
  <si>
    <t xml:space="preserve">Share Premium 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</si>
  <si>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</si>
  <si>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</si>
  <si>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</si>
  <si>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</si>
  <si>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</si>
  <si>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</si>
  <si>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</si>
  <si>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</si>
  <si>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</si>
  <si>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AS AT</t>
  </si>
  <si>
    <t>END OF</t>
  </si>
  <si>
    <t>PRECEDING</t>
  </si>
  <si>
    <t>FINANCIAL</t>
  </si>
  <si>
    <t>YEAR END</t>
  </si>
  <si>
    <t>Other Debtors, Deposits and Prepayments</t>
  </si>
  <si>
    <t>Hire Purchase Creditors</t>
  </si>
  <si>
    <t>Amount due to related company</t>
  </si>
  <si>
    <t>Individual Quarter</t>
  </si>
  <si>
    <t>Cumulative Quarter</t>
  </si>
  <si>
    <t xml:space="preserve">Current </t>
  </si>
  <si>
    <t>Year</t>
  </si>
  <si>
    <t>Quarter</t>
  </si>
  <si>
    <t>To Date</t>
  </si>
  <si>
    <t>Hire Purchase Creditor</t>
  </si>
  <si>
    <t>Deferred Taxation</t>
  </si>
  <si>
    <t>Less interest on borrowings</t>
  </si>
  <si>
    <t xml:space="preserve">Less depreciation and amortisation </t>
  </si>
  <si>
    <t>Dividend per share (sen)</t>
  </si>
  <si>
    <t>Dividend Description</t>
  </si>
  <si>
    <t>Basic (based on ordinary shares - sen)</t>
  </si>
  <si>
    <t>Fully diluted (based on ordinary shares - sen)</t>
  </si>
  <si>
    <t>Exceptional items</t>
  </si>
  <si>
    <t>Operating profit/(loss) after</t>
  </si>
  <si>
    <t>Quarterly report on consolidated results for the financial quarter ended 30/09/1999.</t>
  </si>
  <si>
    <t>N/R</t>
  </si>
  <si>
    <t>N/R : Not Required</t>
  </si>
  <si>
    <t>Preceding</t>
  </si>
  <si>
    <t>cumulative quarter year to date</t>
  </si>
  <si>
    <t>Adjustment for typo error in</t>
  </si>
  <si>
    <t>Stocks (inc.  Development Properties)</t>
  </si>
  <si>
    <t xml:space="preserve">deducting any provision for preference </t>
  </si>
  <si>
    <t>Quarterly report on consolidated results for the financial quarter ended 31 December 1999</t>
  </si>
  <si>
    <t>FOURTH QUARTER</t>
  </si>
  <si>
    <t>borrowings, depreciation and amortisation</t>
  </si>
  <si>
    <t>exceptional items, income tax,</t>
  </si>
  <si>
    <t>borrowings, depreciation and amortisation,</t>
  </si>
  <si>
    <t>Operating profit before interest on</t>
  </si>
  <si>
    <t>Operating profit after interest on</t>
  </si>
  <si>
    <t>and exceptional items but before income</t>
  </si>
  <si>
    <t>tax, minority interests and extraordinary</t>
  </si>
  <si>
    <t>items</t>
  </si>
  <si>
    <t>Profit before taxation, minority</t>
  </si>
  <si>
    <t>Profit after taxation before deducting</t>
  </si>
  <si>
    <t>minority interests</t>
  </si>
  <si>
    <t>Profit after taxation attributable to</t>
  </si>
  <si>
    <t xml:space="preserve">Profit after taxation and extraordinary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</si>
</sst>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#,000.00"/>
    <numFmt numFmtId="166" formatCode="00000\-0000"/>
    <numFmt numFmtId="167" formatCode="#,000"/>
    <numFmt numFmtId="168" formatCode="#,###,000"/>
    <numFmt numFmtId="169" formatCode="#,##0.0"/>
    <numFmt numFmtId="170" formatCode="#,"/>
    <numFmt numFmtId="171" formatCode="#,###,"/>
    <numFmt numFmtId="172" formatCode="#,###,\3"/>
    <numFmt numFmtId="173" formatCode="\(#,###,\)"/>
    <numFmt numFmtId="174" formatCode="\-\(#,###,\)"/>
    <numFmt numFmtId="175" formatCode="\(\-#,###,\)"/>
    <numFmt numFmtId="176" formatCode="#,###,;\(#,###,\)"/>
    <numFmt numFmtId="177" formatCode="#,###,;\(\3\3\3\3\)"/>
    <numFmt numFmtId="178" formatCode="#,###.0,"/>
    <numFmt numFmtId="179" formatCode="#,###.00,"/>
    <numFmt numFmtId="180" formatCode="mmmm\ d\,\ yyyy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8" fontId="1" fillId="0" borderId="0" xfId="0" applyNumberFormat="1" applyFont="1" applyAlignment="1">
      <alignment/>
    </xf>
    <xf numFmtId="43" fontId="1" fillId="0" borderId="0" xfId="15" applyFont="1" applyAlignment="1">
      <alignment/>
    </xf>
    <xf numFmtId="43" fontId="1" fillId="0" borderId="1" xfId="15" applyFont="1" applyBorder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171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/>
    </xf>
    <xf numFmtId="39" fontId="1" fillId="0" borderId="0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8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8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71" fontId="1" fillId="0" borderId="2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8" fontId="1" fillId="0" borderId="2" xfId="0" applyNumberFormat="1" applyFont="1" applyBorder="1" applyAlignment="1">
      <alignment/>
    </xf>
    <xf numFmtId="40" fontId="1" fillId="0" borderId="2" xfId="0" applyNumberFormat="1" applyFont="1" applyBorder="1" applyAlignment="1">
      <alignment/>
    </xf>
    <xf numFmtId="38" fontId="1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39" fontId="1" fillId="0" borderId="2" xfId="15" applyNumberFormat="1" applyFont="1" applyBorder="1" applyAlignment="1">
      <alignment/>
    </xf>
    <xf numFmtId="171" fontId="1" fillId="0" borderId="9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5" xfId="0" applyFont="1" applyBorder="1" applyAlignment="1" quotePrefix="1">
      <alignment horizontal="center"/>
    </xf>
    <xf numFmtId="171" fontId="1" fillId="0" borderId="5" xfId="0" applyNumberFormat="1" applyFont="1" applyBorder="1" applyAlignment="1">
      <alignment/>
    </xf>
    <xf numFmtId="171" fontId="1" fillId="0" borderId="4" xfId="0" applyNumberFormat="1" applyFont="1" applyBorder="1" applyAlignment="1">
      <alignment/>
    </xf>
    <xf numFmtId="38" fontId="1" fillId="0" borderId="4" xfId="0" applyNumberFormat="1" applyFont="1" applyBorder="1" applyAlignment="1">
      <alignment/>
    </xf>
    <xf numFmtId="171" fontId="1" fillId="0" borderId="20" xfId="0" applyNumberFormat="1" applyFont="1" applyBorder="1" applyAlignment="1">
      <alignment/>
    </xf>
    <xf numFmtId="171" fontId="1" fillId="0" borderId="16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4" xfId="0" applyFon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43" fontId="1" fillId="0" borderId="0" xfId="15" applyFont="1" applyBorder="1" applyAlignment="1">
      <alignment/>
    </xf>
    <xf numFmtId="3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3" fontId="1" fillId="0" borderId="0" xfId="15" applyFont="1" applyFill="1" applyAlignment="1">
      <alignment/>
    </xf>
    <xf numFmtId="43" fontId="1" fillId="0" borderId="1" xfId="15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8" fillId="0" borderId="2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2" xfId="0" applyFont="1" applyBorder="1" applyAlignment="1" quotePrefix="1">
      <alignment horizontal="center"/>
    </xf>
    <xf numFmtId="0" fontId="0" fillId="0" borderId="3" xfId="0" applyFont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2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 horizontal="center"/>
    </xf>
    <xf numFmtId="38" fontId="0" fillId="0" borderId="0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/>
    </xf>
    <xf numFmtId="171" fontId="0" fillId="0" borderId="9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5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" xfId="0" applyFont="1" applyBorder="1" applyAlignment="1">
      <alignment/>
    </xf>
    <xf numFmtId="171" fontId="0" fillId="0" borderId="5" xfId="0" applyNumberFormat="1" applyFont="1" applyFill="1" applyBorder="1" applyAlignment="1">
      <alignment/>
    </xf>
    <xf numFmtId="171" fontId="0" fillId="0" borderId="4" xfId="0" applyNumberFormat="1" applyFont="1" applyFill="1" applyBorder="1" applyAlignment="1">
      <alignment/>
    </xf>
    <xf numFmtId="38" fontId="0" fillId="0" borderId="5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171" fontId="0" fillId="0" borderId="20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2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1" fontId="0" fillId="0" borderId="5" xfId="0" applyNumberFormat="1" applyFont="1" applyBorder="1" applyAlignment="1">
      <alignment/>
    </xf>
    <xf numFmtId="171" fontId="0" fillId="0" borderId="4" xfId="0" applyNumberFormat="1" applyFont="1" applyBorder="1" applyAlignment="1">
      <alignment/>
    </xf>
    <xf numFmtId="38" fontId="0" fillId="0" borderId="5" xfId="0" applyNumberFormat="1" applyFont="1" applyBorder="1" applyAlignment="1">
      <alignment/>
    </xf>
    <xf numFmtId="38" fontId="0" fillId="0" borderId="4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16" xfId="0" applyNumberFormat="1" applyFont="1" applyBorder="1" applyAlignment="1">
      <alignment/>
    </xf>
    <xf numFmtId="38" fontId="0" fillId="0" borderId="16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0" fillId="0" borderId="2" xfId="0" applyNumberFormat="1" applyFont="1" applyBorder="1" applyAlignment="1">
      <alignment/>
    </xf>
    <xf numFmtId="38" fontId="0" fillId="0" borderId="0" xfId="0" applyNumberFormat="1" applyFont="1" applyBorder="1" applyAlignment="1">
      <alignment horizontal="center"/>
    </xf>
    <xf numFmtId="39" fontId="0" fillId="0" borderId="0" xfId="15" applyNumberFormat="1" applyFont="1" applyBorder="1" applyAlignment="1">
      <alignment/>
    </xf>
    <xf numFmtId="39" fontId="0" fillId="0" borderId="2" xfId="15" applyNumberFormat="1" applyFont="1" applyBorder="1" applyAlignment="1">
      <alignment/>
    </xf>
    <xf numFmtId="39" fontId="0" fillId="0" borderId="0" xfId="15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/>
    </xf>
    <xf numFmtId="38" fontId="0" fillId="0" borderId="11" xfId="0" applyNumberFormat="1" applyFont="1" applyBorder="1" applyAlignment="1">
      <alignment/>
    </xf>
    <xf numFmtId="38" fontId="0" fillId="0" borderId="13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15" fontId="8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333"/>
  <sheetViews>
    <sheetView workbookViewId="0" topLeftCell="D1">
      <selection activeCell="K1" sqref="K1"/>
    </sheetView>
  </sheetViews>
  <sheetFormatPr defaultColWidth="9.140625" defaultRowHeight="12.75"/>
  <cols>
    <col min="1" max="1" width="9.140625" style="1" customWidth="1"/>
    <col min="2" max="2" width="3.28125" style="1" customWidth="1"/>
    <col min="3" max="4" width="3.28125" style="2" customWidth="1"/>
    <col min="5" max="5" width="1.8515625" style="2" customWidth="1"/>
    <col min="6" max="8" width="9.140625" style="1" customWidth="1"/>
    <col min="9" max="9" width="8.00390625" style="1" customWidth="1"/>
    <col min="10" max="10" width="1.7109375" style="1" customWidth="1"/>
    <col min="11" max="11" width="13.7109375" style="1" customWidth="1"/>
    <col min="12" max="13" width="1.7109375" style="1" customWidth="1"/>
    <col min="14" max="14" width="13.7109375" style="1" customWidth="1"/>
    <col min="15" max="16" width="1.7109375" style="1" customWidth="1"/>
    <col min="17" max="17" width="13.7109375" style="1" customWidth="1"/>
    <col min="18" max="19" width="1.7109375" style="1" customWidth="1"/>
    <col min="20" max="20" width="13.7109375" style="1" customWidth="1"/>
    <col min="21" max="21" width="1.7109375" style="1" customWidth="1"/>
    <col min="22" max="16384" width="9.140625" style="1" customWidth="1"/>
  </cols>
  <sheetData>
    <row r="3" spans="2:20" ht="14.25">
      <c r="B3" s="85" t="s">
        <v>0</v>
      </c>
      <c r="T3" s="6" t="s">
        <v>3</v>
      </c>
    </row>
    <row r="5" ht="12.75">
      <c r="B5" s="3" t="s">
        <v>1</v>
      </c>
    </row>
    <row r="6" ht="12.75">
      <c r="B6" s="3"/>
    </row>
    <row r="7" ht="12.75">
      <c r="B7" s="3" t="s">
        <v>128</v>
      </c>
    </row>
    <row r="8" ht="12.75">
      <c r="B8" s="3" t="s">
        <v>2</v>
      </c>
    </row>
    <row r="9" ht="12.75">
      <c r="B9" s="3"/>
    </row>
    <row r="10" ht="12.75">
      <c r="B10" s="3" t="s">
        <v>4</v>
      </c>
    </row>
    <row r="11" ht="13.5" thickBot="1">
      <c r="B11" s="3"/>
    </row>
    <row r="12" spans="2:21" ht="12.75">
      <c r="B12" s="34"/>
      <c r="C12" s="35"/>
      <c r="D12" s="35"/>
      <c r="E12" s="35"/>
      <c r="F12" s="36"/>
      <c r="G12" s="36"/>
      <c r="H12" s="36"/>
      <c r="I12" s="36"/>
      <c r="J12" s="57"/>
      <c r="K12" s="185" t="s">
        <v>5</v>
      </c>
      <c r="L12" s="185"/>
      <c r="M12" s="185"/>
      <c r="N12" s="185"/>
      <c r="O12" s="44"/>
      <c r="P12" s="53"/>
      <c r="Q12" s="185" t="s">
        <v>12</v>
      </c>
      <c r="R12" s="185"/>
      <c r="S12" s="185"/>
      <c r="T12" s="185"/>
      <c r="U12" s="60"/>
    </row>
    <row r="13" spans="2:21" ht="12.75">
      <c r="B13" s="37"/>
      <c r="C13" s="18"/>
      <c r="D13" s="18"/>
      <c r="E13" s="18"/>
      <c r="F13" s="19"/>
      <c r="G13" s="19"/>
      <c r="H13" s="19"/>
      <c r="I13" s="19"/>
      <c r="J13" s="17"/>
      <c r="K13" s="20" t="s">
        <v>6</v>
      </c>
      <c r="L13" s="55"/>
      <c r="M13" s="52"/>
      <c r="N13" s="55" t="s">
        <v>9</v>
      </c>
      <c r="O13" s="21"/>
      <c r="P13" s="54"/>
      <c r="Q13" s="20" t="s">
        <v>13</v>
      </c>
      <c r="R13" s="20"/>
      <c r="S13" s="52"/>
      <c r="T13" s="20" t="s">
        <v>16</v>
      </c>
      <c r="U13" s="38"/>
    </row>
    <row r="14" spans="2:21" ht="12.75">
      <c r="B14" s="37"/>
      <c r="C14" s="18"/>
      <c r="D14" s="18"/>
      <c r="E14" s="18"/>
      <c r="F14" s="19"/>
      <c r="G14" s="19"/>
      <c r="H14" s="19"/>
      <c r="I14" s="19"/>
      <c r="J14" s="17"/>
      <c r="K14" s="20" t="s">
        <v>7</v>
      </c>
      <c r="L14" s="20"/>
      <c r="M14" s="45"/>
      <c r="N14" s="20" t="s">
        <v>10</v>
      </c>
      <c r="O14" s="21"/>
      <c r="P14" s="54"/>
      <c r="Q14" s="20" t="s">
        <v>14</v>
      </c>
      <c r="R14" s="20"/>
      <c r="S14" s="45"/>
      <c r="T14" s="20" t="s">
        <v>17</v>
      </c>
      <c r="U14" s="38"/>
    </row>
    <row r="15" spans="2:21" ht="12.75">
      <c r="B15" s="37"/>
      <c r="C15" s="18"/>
      <c r="D15" s="18"/>
      <c r="E15" s="18"/>
      <c r="F15" s="19"/>
      <c r="G15" s="19"/>
      <c r="H15" s="19"/>
      <c r="I15" s="19"/>
      <c r="J15" s="17"/>
      <c r="K15" s="20" t="s">
        <v>8</v>
      </c>
      <c r="L15" s="20"/>
      <c r="M15" s="45"/>
      <c r="N15" s="20" t="s">
        <v>11</v>
      </c>
      <c r="O15" s="21"/>
      <c r="P15" s="54"/>
      <c r="Q15" s="20" t="s">
        <v>15</v>
      </c>
      <c r="R15" s="20"/>
      <c r="S15" s="45"/>
      <c r="T15" s="20" t="s">
        <v>18</v>
      </c>
      <c r="U15" s="38"/>
    </row>
    <row r="16" spans="2:21" ht="12.75">
      <c r="B16" s="37"/>
      <c r="C16" s="18"/>
      <c r="D16" s="18"/>
      <c r="E16" s="18"/>
      <c r="F16" s="19"/>
      <c r="G16" s="19"/>
      <c r="H16" s="19"/>
      <c r="I16" s="19"/>
      <c r="J16" s="17"/>
      <c r="K16" s="22">
        <v>36433</v>
      </c>
      <c r="L16" s="22"/>
      <c r="M16" s="46"/>
      <c r="N16" s="22">
        <v>36068</v>
      </c>
      <c r="O16" s="21"/>
      <c r="P16" s="54"/>
      <c r="Q16" s="22">
        <v>36433</v>
      </c>
      <c r="R16" s="22"/>
      <c r="S16" s="46"/>
      <c r="T16" s="22">
        <v>36068</v>
      </c>
      <c r="U16" s="38"/>
    </row>
    <row r="17" spans="2:21" ht="13.5" thickBot="1">
      <c r="B17" s="40"/>
      <c r="C17" s="41"/>
      <c r="D17" s="41"/>
      <c r="E17" s="41"/>
      <c r="F17" s="42"/>
      <c r="G17" s="42"/>
      <c r="H17" s="42"/>
      <c r="I17" s="42"/>
      <c r="J17" s="56"/>
      <c r="K17" s="62" t="s">
        <v>19</v>
      </c>
      <c r="L17" s="62"/>
      <c r="M17" s="63"/>
      <c r="N17" s="62" t="s">
        <v>19</v>
      </c>
      <c r="O17" s="64"/>
      <c r="P17" s="65"/>
      <c r="Q17" s="62" t="s">
        <v>19</v>
      </c>
      <c r="R17" s="62"/>
      <c r="S17" s="63"/>
      <c r="T17" s="62" t="s">
        <v>19</v>
      </c>
      <c r="U17" s="61"/>
    </row>
    <row r="18" spans="2:21" ht="6" customHeight="1">
      <c r="B18" s="37"/>
      <c r="C18" s="18"/>
      <c r="D18" s="18"/>
      <c r="E18" s="77"/>
      <c r="F18" s="36"/>
      <c r="G18" s="36"/>
      <c r="H18" s="36"/>
      <c r="I18" s="74"/>
      <c r="J18" s="17"/>
      <c r="K18" s="19"/>
      <c r="L18" s="19"/>
      <c r="M18" s="17"/>
      <c r="N18" s="19"/>
      <c r="O18" s="19"/>
      <c r="P18" s="17"/>
      <c r="Q18" s="19"/>
      <c r="R18" s="19"/>
      <c r="S18" s="17"/>
      <c r="T18" s="19"/>
      <c r="U18" s="38"/>
    </row>
    <row r="19" spans="2:21" ht="12.75">
      <c r="B19" s="39">
        <v>1</v>
      </c>
      <c r="C19" s="25" t="s">
        <v>21</v>
      </c>
      <c r="D19" s="25"/>
      <c r="E19" s="78"/>
      <c r="F19" s="19" t="s">
        <v>20</v>
      </c>
      <c r="G19" s="19"/>
      <c r="H19" s="19"/>
      <c r="I19" s="23"/>
      <c r="J19" s="17"/>
      <c r="K19" s="26">
        <f>+Q19-92430926</f>
        <v>104279074</v>
      </c>
      <c r="L19" s="26"/>
      <c r="M19" s="47"/>
      <c r="N19" s="84" t="s">
        <v>129</v>
      </c>
      <c r="O19" s="27"/>
      <c r="P19" s="49"/>
      <c r="Q19" s="26">
        <v>196710000</v>
      </c>
      <c r="R19" s="26"/>
      <c r="S19" s="47"/>
      <c r="T19" s="84" t="s">
        <v>129</v>
      </c>
      <c r="U19" s="59"/>
    </row>
    <row r="20" spans="2:21" ht="6" customHeight="1">
      <c r="B20" s="66"/>
      <c r="C20" s="67"/>
      <c r="D20" s="67"/>
      <c r="E20" s="79"/>
      <c r="F20" s="32"/>
      <c r="G20" s="32"/>
      <c r="H20" s="32"/>
      <c r="I20" s="75"/>
      <c r="J20" s="31"/>
      <c r="K20" s="68"/>
      <c r="L20" s="68"/>
      <c r="M20" s="69"/>
      <c r="N20" s="33"/>
      <c r="O20" s="33"/>
      <c r="P20" s="70"/>
      <c r="Q20" s="68"/>
      <c r="R20" s="68"/>
      <c r="S20" s="69"/>
      <c r="T20" s="33"/>
      <c r="U20" s="71"/>
    </row>
    <row r="21" spans="2:21" ht="6" customHeight="1">
      <c r="B21" s="39"/>
      <c r="C21" s="18"/>
      <c r="D21" s="18"/>
      <c r="E21" s="24"/>
      <c r="F21" s="19"/>
      <c r="G21" s="19"/>
      <c r="H21" s="19"/>
      <c r="I21" s="23"/>
      <c r="J21" s="17"/>
      <c r="K21" s="26"/>
      <c r="L21" s="26"/>
      <c r="M21" s="47"/>
      <c r="N21" s="27"/>
      <c r="O21" s="27"/>
      <c r="P21" s="49"/>
      <c r="Q21" s="26"/>
      <c r="R21" s="26"/>
      <c r="S21" s="47"/>
      <c r="T21" s="27"/>
      <c r="U21" s="38"/>
    </row>
    <row r="22" spans="2:21" ht="12.75">
      <c r="B22" s="39"/>
      <c r="C22" s="25" t="s">
        <v>22</v>
      </c>
      <c r="D22" s="25"/>
      <c r="E22" s="78"/>
      <c r="F22" s="19" t="s">
        <v>23</v>
      </c>
      <c r="G22" s="19"/>
      <c r="H22" s="19"/>
      <c r="I22" s="23"/>
      <c r="J22" s="17"/>
      <c r="K22" s="83">
        <v>0</v>
      </c>
      <c r="L22" s="26"/>
      <c r="M22" s="47"/>
      <c r="N22" s="84" t="s">
        <v>129</v>
      </c>
      <c r="O22" s="27"/>
      <c r="P22" s="49"/>
      <c r="Q22" s="28">
        <v>0</v>
      </c>
      <c r="R22" s="26"/>
      <c r="S22" s="47"/>
      <c r="T22" s="84" t="s">
        <v>129</v>
      </c>
      <c r="U22" s="38"/>
    </row>
    <row r="23" spans="2:21" ht="6" customHeight="1">
      <c r="B23" s="66"/>
      <c r="C23" s="67"/>
      <c r="D23" s="67"/>
      <c r="E23" s="79"/>
      <c r="F23" s="32"/>
      <c r="G23" s="32"/>
      <c r="H23" s="32"/>
      <c r="I23" s="75"/>
      <c r="J23" s="31"/>
      <c r="K23" s="68"/>
      <c r="L23" s="68"/>
      <c r="M23" s="69"/>
      <c r="N23" s="33"/>
      <c r="O23" s="33"/>
      <c r="P23" s="70"/>
      <c r="Q23" s="68"/>
      <c r="R23" s="68"/>
      <c r="S23" s="69"/>
      <c r="T23" s="33"/>
      <c r="U23" s="71"/>
    </row>
    <row r="24" spans="2:21" ht="6" customHeight="1">
      <c r="B24" s="39"/>
      <c r="C24" s="18"/>
      <c r="D24" s="18"/>
      <c r="E24" s="24"/>
      <c r="F24" s="19"/>
      <c r="G24" s="19"/>
      <c r="H24" s="19"/>
      <c r="I24" s="23"/>
      <c r="J24" s="17"/>
      <c r="K24" s="26"/>
      <c r="L24" s="26"/>
      <c r="M24" s="47"/>
      <c r="N24" s="27"/>
      <c r="O24" s="27"/>
      <c r="P24" s="49"/>
      <c r="Q24" s="26"/>
      <c r="R24" s="26"/>
      <c r="S24" s="47"/>
      <c r="T24" s="27"/>
      <c r="U24" s="38"/>
    </row>
    <row r="25" spans="2:21" ht="12.75">
      <c r="B25" s="39"/>
      <c r="C25" s="25" t="s">
        <v>24</v>
      </c>
      <c r="D25" s="25"/>
      <c r="E25" s="78"/>
      <c r="F25" s="19" t="s">
        <v>25</v>
      </c>
      <c r="G25" s="19"/>
      <c r="H25" s="19"/>
      <c r="I25" s="23"/>
      <c r="J25" s="17"/>
      <c r="K25" s="26">
        <v>1366348</v>
      </c>
      <c r="L25" s="26"/>
      <c r="M25" s="47"/>
      <c r="N25" s="84" t="s">
        <v>129</v>
      </c>
      <c r="O25" s="27"/>
      <c r="P25" s="49"/>
      <c r="Q25" s="26">
        <f>5853205+54500+29996+6561.62+3900+7000</f>
        <v>5955162.62</v>
      </c>
      <c r="R25" s="26"/>
      <c r="S25" s="47"/>
      <c r="T25" s="84" t="s">
        <v>129</v>
      </c>
      <c r="U25" s="38"/>
    </row>
    <row r="26" spans="2:21" ht="6" customHeight="1">
      <c r="B26" s="66"/>
      <c r="C26" s="67"/>
      <c r="D26" s="67"/>
      <c r="E26" s="79"/>
      <c r="F26" s="32"/>
      <c r="G26" s="32"/>
      <c r="H26" s="32"/>
      <c r="I26" s="75"/>
      <c r="J26" s="31"/>
      <c r="K26" s="68"/>
      <c r="L26" s="68"/>
      <c r="M26" s="69"/>
      <c r="N26" s="33"/>
      <c r="O26" s="33"/>
      <c r="P26" s="70"/>
      <c r="Q26" s="68"/>
      <c r="R26" s="68"/>
      <c r="S26" s="69"/>
      <c r="T26" s="33"/>
      <c r="U26" s="71"/>
    </row>
    <row r="27" spans="2:21" ht="6" customHeight="1">
      <c r="B27" s="39"/>
      <c r="C27" s="18"/>
      <c r="D27" s="18"/>
      <c r="E27" s="24"/>
      <c r="F27" s="19"/>
      <c r="G27" s="19"/>
      <c r="H27" s="19"/>
      <c r="I27" s="23"/>
      <c r="J27" s="17"/>
      <c r="K27" s="26"/>
      <c r="L27" s="26"/>
      <c r="M27" s="47"/>
      <c r="N27" s="27"/>
      <c r="O27" s="27"/>
      <c r="P27" s="49"/>
      <c r="Q27" s="26"/>
      <c r="R27" s="26"/>
      <c r="S27" s="47"/>
      <c r="T27" s="27"/>
      <c r="U27" s="38"/>
    </row>
    <row r="28" spans="2:21" ht="12.75">
      <c r="B28" s="39">
        <v>2</v>
      </c>
      <c r="C28" s="25" t="s">
        <v>21</v>
      </c>
      <c r="D28" s="25"/>
      <c r="E28" s="78"/>
      <c r="F28" s="19" t="s">
        <v>27</v>
      </c>
      <c r="G28" s="19"/>
      <c r="H28" s="19"/>
      <c r="I28" s="23"/>
      <c r="J28" s="17"/>
      <c r="K28" s="26">
        <f>5695471+K34+K37+K40</f>
        <v>11286186</v>
      </c>
      <c r="L28" s="26"/>
      <c r="M28" s="47"/>
      <c r="N28" s="84" t="s">
        <v>129</v>
      </c>
      <c r="O28" s="27"/>
      <c r="P28" s="49"/>
      <c r="Q28" s="26">
        <f>4459153+Q34+Q37+Q40</f>
        <v>20524717.14</v>
      </c>
      <c r="R28" s="26"/>
      <c r="S28" s="47"/>
      <c r="T28" s="84" t="s">
        <v>129</v>
      </c>
      <c r="U28" s="38"/>
    </row>
    <row r="29" spans="2:21" ht="12.75">
      <c r="B29" s="39"/>
      <c r="C29" s="18"/>
      <c r="D29" s="18"/>
      <c r="E29" s="24"/>
      <c r="F29" s="19" t="s">
        <v>28</v>
      </c>
      <c r="G29" s="19"/>
      <c r="H29" s="19"/>
      <c r="I29" s="23"/>
      <c r="J29" s="17"/>
      <c r="K29" s="26"/>
      <c r="L29" s="26"/>
      <c r="M29" s="47"/>
      <c r="N29" s="27"/>
      <c r="O29" s="27"/>
      <c r="P29" s="49"/>
      <c r="Q29" s="26"/>
      <c r="R29" s="26"/>
      <c r="S29" s="47"/>
      <c r="T29" s="27"/>
      <c r="U29" s="38"/>
    </row>
    <row r="30" spans="2:21" ht="12.75">
      <c r="B30" s="39"/>
      <c r="C30" s="18"/>
      <c r="D30" s="18"/>
      <c r="E30" s="24"/>
      <c r="F30" s="19" t="s">
        <v>29</v>
      </c>
      <c r="G30" s="19"/>
      <c r="H30" s="19"/>
      <c r="I30" s="23"/>
      <c r="J30" s="17"/>
      <c r="K30" s="26"/>
      <c r="L30" s="26"/>
      <c r="M30" s="47"/>
      <c r="N30" s="27"/>
      <c r="O30" s="27"/>
      <c r="P30" s="49"/>
      <c r="Q30" s="26"/>
      <c r="R30" s="26"/>
      <c r="S30" s="47"/>
      <c r="T30" s="27"/>
      <c r="U30" s="38"/>
    </row>
    <row r="31" spans="2:21" ht="12.75">
      <c r="B31" s="39"/>
      <c r="C31" s="18"/>
      <c r="D31" s="18"/>
      <c r="E31" s="24"/>
      <c r="F31" s="19" t="s">
        <v>30</v>
      </c>
      <c r="G31" s="19"/>
      <c r="H31" s="19"/>
      <c r="I31" s="23"/>
      <c r="J31" s="17"/>
      <c r="K31" s="26"/>
      <c r="L31" s="26"/>
      <c r="M31" s="47"/>
      <c r="N31" s="27"/>
      <c r="O31" s="27"/>
      <c r="P31" s="49"/>
      <c r="Q31" s="26"/>
      <c r="R31" s="26"/>
      <c r="S31" s="47"/>
      <c r="T31" s="27"/>
      <c r="U31" s="38"/>
    </row>
    <row r="32" spans="2:21" ht="6" customHeight="1">
      <c r="B32" s="66"/>
      <c r="C32" s="67"/>
      <c r="D32" s="67"/>
      <c r="E32" s="79"/>
      <c r="F32" s="32"/>
      <c r="G32" s="32"/>
      <c r="H32" s="32"/>
      <c r="I32" s="75"/>
      <c r="J32" s="31"/>
      <c r="K32" s="68"/>
      <c r="L32" s="68"/>
      <c r="M32" s="69"/>
      <c r="N32" s="33"/>
      <c r="O32" s="33"/>
      <c r="P32" s="70"/>
      <c r="Q32" s="68"/>
      <c r="R32" s="68"/>
      <c r="S32" s="69"/>
      <c r="T32" s="33"/>
      <c r="U32" s="71"/>
    </row>
    <row r="33" spans="2:21" ht="6" customHeight="1">
      <c r="B33" s="39"/>
      <c r="C33" s="18"/>
      <c r="D33" s="18"/>
      <c r="E33" s="24"/>
      <c r="F33" s="19"/>
      <c r="G33" s="19"/>
      <c r="H33" s="19"/>
      <c r="I33" s="23"/>
      <c r="J33" s="17"/>
      <c r="K33" s="26"/>
      <c r="L33" s="26"/>
      <c r="M33" s="47"/>
      <c r="N33" s="27"/>
      <c r="O33" s="27"/>
      <c r="P33" s="49"/>
      <c r="Q33" s="26"/>
      <c r="R33" s="26"/>
      <c r="S33" s="47"/>
      <c r="T33" s="27"/>
      <c r="U33" s="38"/>
    </row>
    <row r="34" spans="2:21" ht="12.75">
      <c r="B34" s="39"/>
      <c r="C34" s="25" t="s">
        <v>22</v>
      </c>
      <c r="D34" s="25"/>
      <c r="E34" s="78"/>
      <c r="F34" s="19" t="s">
        <v>120</v>
      </c>
      <c r="G34" s="19"/>
      <c r="H34" s="19"/>
      <c r="I34" s="23"/>
      <c r="J34" s="17"/>
      <c r="K34" s="26">
        <v>777711</v>
      </c>
      <c r="L34" s="26"/>
      <c r="M34" s="47"/>
      <c r="N34" s="84" t="s">
        <v>129</v>
      </c>
      <c r="O34" s="27"/>
      <c r="P34" s="49"/>
      <c r="Q34" s="26">
        <f>1616497+13247.19+725.04+587477</f>
        <v>2217946.23</v>
      </c>
      <c r="R34" s="26"/>
      <c r="S34" s="47"/>
      <c r="T34" s="84" t="s">
        <v>129</v>
      </c>
      <c r="U34" s="38"/>
    </row>
    <row r="35" spans="2:21" ht="6" customHeight="1">
      <c r="B35" s="66"/>
      <c r="C35" s="67"/>
      <c r="D35" s="67"/>
      <c r="E35" s="79"/>
      <c r="F35" s="32"/>
      <c r="G35" s="32"/>
      <c r="H35" s="32"/>
      <c r="I35" s="75"/>
      <c r="J35" s="31"/>
      <c r="K35" s="68"/>
      <c r="L35" s="68"/>
      <c r="M35" s="69"/>
      <c r="N35" s="33"/>
      <c r="O35" s="33"/>
      <c r="P35" s="70"/>
      <c r="Q35" s="68"/>
      <c r="R35" s="68"/>
      <c r="S35" s="69"/>
      <c r="T35" s="33"/>
      <c r="U35" s="71"/>
    </row>
    <row r="36" spans="2:21" ht="6" customHeight="1">
      <c r="B36" s="39"/>
      <c r="C36" s="18"/>
      <c r="D36" s="18"/>
      <c r="E36" s="24"/>
      <c r="F36" s="19"/>
      <c r="G36" s="19"/>
      <c r="H36" s="19"/>
      <c r="I36" s="23"/>
      <c r="J36" s="17"/>
      <c r="K36" s="26"/>
      <c r="L36" s="26"/>
      <c r="M36" s="47"/>
      <c r="N36" s="27"/>
      <c r="O36" s="27"/>
      <c r="P36" s="49"/>
      <c r="Q36" s="26"/>
      <c r="R36" s="26"/>
      <c r="S36" s="47"/>
      <c r="T36" s="27"/>
      <c r="U36" s="38"/>
    </row>
    <row r="37" spans="2:21" ht="12.75">
      <c r="B37" s="39"/>
      <c r="C37" s="25" t="s">
        <v>24</v>
      </c>
      <c r="D37" s="25"/>
      <c r="E37" s="78"/>
      <c r="F37" s="19" t="s">
        <v>121</v>
      </c>
      <c r="G37" s="19"/>
      <c r="H37" s="19"/>
      <c r="I37" s="23"/>
      <c r="J37" s="17"/>
      <c r="K37" s="26">
        <v>4813004</v>
      </c>
      <c r="L37" s="26"/>
      <c r="M37" s="47"/>
      <c r="N37" s="84" t="s">
        <v>129</v>
      </c>
      <c r="O37" s="27"/>
      <c r="P37" s="49"/>
      <c r="Q37" s="26">
        <f>11345286+71381.97+2302493+30096.78+98360.16</f>
        <v>13847617.91</v>
      </c>
      <c r="R37" s="26"/>
      <c r="S37" s="47"/>
      <c r="T37" s="84" t="s">
        <v>129</v>
      </c>
      <c r="U37" s="38"/>
    </row>
    <row r="38" spans="2:21" ht="6" customHeight="1">
      <c r="B38" s="66"/>
      <c r="C38" s="67"/>
      <c r="D38" s="67"/>
      <c r="E38" s="79"/>
      <c r="F38" s="32"/>
      <c r="G38" s="32"/>
      <c r="H38" s="32"/>
      <c r="I38" s="75"/>
      <c r="J38" s="31"/>
      <c r="K38" s="68"/>
      <c r="L38" s="68"/>
      <c r="M38" s="69"/>
      <c r="N38" s="33"/>
      <c r="O38" s="33"/>
      <c r="P38" s="70"/>
      <c r="Q38" s="68"/>
      <c r="R38" s="68"/>
      <c r="S38" s="69"/>
      <c r="T38" s="33"/>
      <c r="U38" s="71"/>
    </row>
    <row r="39" spans="2:21" ht="6" customHeight="1">
      <c r="B39" s="39"/>
      <c r="C39" s="18"/>
      <c r="D39" s="18"/>
      <c r="E39" s="24"/>
      <c r="F39" s="19"/>
      <c r="G39" s="19"/>
      <c r="H39" s="19"/>
      <c r="I39" s="23"/>
      <c r="J39" s="17"/>
      <c r="K39" s="26"/>
      <c r="L39" s="26"/>
      <c r="M39" s="47"/>
      <c r="N39" s="27"/>
      <c r="O39" s="27"/>
      <c r="P39" s="49"/>
      <c r="Q39" s="26"/>
      <c r="R39" s="26"/>
      <c r="S39" s="47"/>
      <c r="T39" s="27"/>
      <c r="U39" s="38"/>
    </row>
    <row r="40" spans="2:21" ht="12.75">
      <c r="B40" s="39"/>
      <c r="C40" s="25" t="s">
        <v>26</v>
      </c>
      <c r="D40" s="25"/>
      <c r="E40" s="78"/>
      <c r="F40" s="19" t="s">
        <v>126</v>
      </c>
      <c r="G40" s="19"/>
      <c r="H40" s="19"/>
      <c r="I40" s="23"/>
      <c r="J40" s="17"/>
      <c r="K40" s="28">
        <v>0</v>
      </c>
      <c r="L40" s="28"/>
      <c r="M40" s="48"/>
      <c r="N40" s="84" t="s">
        <v>129</v>
      </c>
      <c r="O40" s="27"/>
      <c r="P40" s="49"/>
      <c r="Q40" s="28">
        <v>0</v>
      </c>
      <c r="R40" s="28"/>
      <c r="S40" s="48"/>
      <c r="T40" s="84" t="s">
        <v>129</v>
      </c>
      <c r="U40" s="38"/>
    </row>
    <row r="41" spans="2:21" ht="6" customHeight="1">
      <c r="B41" s="66"/>
      <c r="C41" s="67"/>
      <c r="D41" s="67"/>
      <c r="E41" s="79"/>
      <c r="F41" s="32"/>
      <c r="G41" s="32"/>
      <c r="H41" s="32"/>
      <c r="I41" s="75"/>
      <c r="J41" s="31"/>
      <c r="K41" s="68"/>
      <c r="L41" s="68"/>
      <c r="M41" s="69"/>
      <c r="N41" s="33"/>
      <c r="O41" s="33"/>
      <c r="P41" s="70"/>
      <c r="Q41" s="68"/>
      <c r="R41" s="68"/>
      <c r="S41" s="69"/>
      <c r="T41" s="33"/>
      <c r="U41" s="71"/>
    </row>
    <row r="42" spans="2:21" ht="6" customHeight="1">
      <c r="B42" s="39"/>
      <c r="C42" s="18"/>
      <c r="D42" s="18"/>
      <c r="E42" s="24"/>
      <c r="F42" s="19"/>
      <c r="G42" s="19"/>
      <c r="H42" s="19"/>
      <c r="I42" s="23"/>
      <c r="J42" s="17"/>
      <c r="K42" s="26"/>
      <c r="L42" s="26"/>
      <c r="M42" s="47"/>
      <c r="N42" s="27"/>
      <c r="O42" s="27"/>
      <c r="P42" s="49"/>
      <c r="Q42" s="26"/>
      <c r="R42" s="26"/>
      <c r="S42" s="47"/>
      <c r="T42" s="27"/>
      <c r="U42" s="38"/>
    </row>
    <row r="43" spans="2:21" ht="12.75">
      <c r="B43" s="39"/>
      <c r="C43" s="25" t="s">
        <v>33</v>
      </c>
      <c r="D43" s="25"/>
      <c r="E43" s="78"/>
      <c r="F43" s="19" t="s">
        <v>127</v>
      </c>
      <c r="G43" s="19"/>
      <c r="H43" s="19"/>
      <c r="I43" s="23"/>
      <c r="J43" s="17"/>
      <c r="K43" s="26">
        <f>+K28-K34-K37-K40</f>
        <v>5695471</v>
      </c>
      <c r="L43" s="26"/>
      <c r="M43" s="47"/>
      <c r="N43" s="84" t="s">
        <v>129</v>
      </c>
      <c r="O43" s="27"/>
      <c r="P43" s="49"/>
      <c r="Q43" s="26">
        <f>+Q28-Q34-Q37-Q40</f>
        <v>4459153</v>
      </c>
      <c r="R43" s="26"/>
      <c r="S43" s="47"/>
      <c r="T43" s="84" t="s">
        <v>129</v>
      </c>
      <c r="U43" s="38"/>
    </row>
    <row r="44" spans="2:21" ht="12.75">
      <c r="B44" s="39"/>
      <c r="C44" s="18"/>
      <c r="D44" s="18"/>
      <c r="E44" s="24"/>
      <c r="F44" s="19" t="s">
        <v>28</v>
      </c>
      <c r="G44" s="19"/>
      <c r="H44" s="19"/>
      <c r="I44" s="23"/>
      <c r="J44" s="17"/>
      <c r="K44" s="26"/>
      <c r="L44" s="26"/>
      <c r="M44" s="47"/>
      <c r="N44" s="27"/>
      <c r="O44" s="27"/>
      <c r="P44" s="49"/>
      <c r="Q44" s="26"/>
      <c r="R44" s="26"/>
      <c r="S44" s="47"/>
      <c r="T44" s="27"/>
      <c r="U44" s="38"/>
    </row>
    <row r="45" spans="2:21" ht="12.75">
      <c r="B45" s="39"/>
      <c r="C45" s="18"/>
      <c r="D45" s="18"/>
      <c r="E45" s="24"/>
      <c r="F45" s="19" t="s">
        <v>34</v>
      </c>
      <c r="G45" s="19"/>
      <c r="H45" s="19"/>
      <c r="I45" s="23"/>
      <c r="J45" s="17"/>
      <c r="K45" s="26"/>
      <c r="L45" s="26"/>
      <c r="M45" s="47"/>
      <c r="N45" s="27"/>
      <c r="O45" s="27"/>
      <c r="P45" s="49"/>
      <c r="Q45" s="26"/>
      <c r="R45" s="26"/>
      <c r="S45" s="47"/>
      <c r="T45" s="27"/>
      <c r="U45" s="38"/>
    </row>
    <row r="46" spans="2:21" ht="12.75">
      <c r="B46" s="39"/>
      <c r="C46" s="18"/>
      <c r="D46" s="18"/>
      <c r="E46" s="24"/>
      <c r="F46" s="19" t="s">
        <v>35</v>
      </c>
      <c r="G46" s="19"/>
      <c r="H46" s="19"/>
      <c r="I46" s="23"/>
      <c r="J46" s="17"/>
      <c r="K46" s="26"/>
      <c r="L46" s="26"/>
      <c r="M46" s="47"/>
      <c r="N46" s="27"/>
      <c r="O46" s="27"/>
      <c r="P46" s="49"/>
      <c r="Q46" s="26"/>
      <c r="R46" s="26"/>
      <c r="S46" s="47"/>
      <c r="T46" s="27"/>
      <c r="U46" s="38"/>
    </row>
    <row r="47" spans="2:21" ht="12.75">
      <c r="B47" s="39"/>
      <c r="C47" s="18"/>
      <c r="D47" s="18"/>
      <c r="E47" s="24"/>
      <c r="F47" s="19" t="s">
        <v>36</v>
      </c>
      <c r="G47" s="19"/>
      <c r="H47" s="19"/>
      <c r="I47" s="23"/>
      <c r="J47" s="17"/>
      <c r="K47" s="26"/>
      <c r="L47" s="26"/>
      <c r="M47" s="47"/>
      <c r="N47" s="27"/>
      <c r="O47" s="27"/>
      <c r="P47" s="49"/>
      <c r="Q47" s="26"/>
      <c r="R47" s="26"/>
      <c r="S47" s="47"/>
      <c r="T47" s="27"/>
      <c r="U47" s="38"/>
    </row>
    <row r="48" spans="2:21" ht="6" customHeight="1">
      <c r="B48" s="66"/>
      <c r="C48" s="67"/>
      <c r="D48" s="67"/>
      <c r="E48" s="79"/>
      <c r="F48" s="32"/>
      <c r="G48" s="32"/>
      <c r="H48" s="32"/>
      <c r="I48" s="75"/>
      <c r="J48" s="31"/>
      <c r="K48" s="68"/>
      <c r="L48" s="68"/>
      <c r="M48" s="69"/>
      <c r="N48" s="33"/>
      <c r="O48" s="33"/>
      <c r="P48" s="70"/>
      <c r="Q48" s="68"/>
      <c r="R48" s="68"/>
      <c r="S48" s="69"/>
      <c r="T48" s="33"/>
      <c r="U48" s="71"/>
    </row>
    <row r="49" spans="2:21" ht="6" customHeight="1">
      <c r="B49" s="39"/>
      <c r="C49" s="18"/>
      <c r="D49" s="18"/>
      <c r="E49" s="24"/>
      <c r="F49" s="19"/>
      <c r="G49" s="19"/>
      <c r="H49" s="19"/>
      <c r="I49" s="23"/>
      <c r="J49" s="17"/>
      <c r="K49" s="26"/>
      <c r="L49" s="26"/>
      <c r="M49" s="47"/>
      <c r="N49" s="27"/>
      <c r="O49" s="27"/>
      <c r="P49" s="49"/>
      <c r="Q49" s="26"/>
      <c r="R49" s="26"/>
      <c r="S49" s="47"/>
      <c r="T49" s="27"/>
      <c r="U49" s="38"/>
    </row>
    <row r="50" spans="2:21" ht="12.75">
      <c r="B50" s="39"/>
      <c r="C50" s="25" t="s">
        <v>37</v>
      </c>
      <c r="D50" s="25"/>
      <c r="E50" s="78"/>
      <c r="F50" s="19" t="s">
        <v>38</v>
      </c>
      <c r="G50" s="19"/>
      <c r="H50" s="19"/>
      <c r="I50" s="23"/>
      <c r="J50" s="17"/>
      <c r="K50" s="81">
        <v>-601259</v>
      </c>
      <c r="L50" s="26"/>
      <c r="M50" s="47"/>
      <c r="N50" s="84" t="s">
        <v>129</v>
      </c>
      <c r="O50" s="27"/>
      <c r="P50" s="49"/>
      <c r="Q50" s="81">
        <v>-2331811</v>
      </c>
      <c r="R50" s="26"/>
      <c r="S50" s="47"/>
      <c r="T50" s="84" t="s">
        <v>129</v>
      </c>
      <c r="U50" s="38"/>
    </row>
    <row r="51" spans="2:21" ht="12.75">
      <c r="B51" s="37"/>
      <c r="C51" s="18"/>
      <c r="D51" s="18"/>
      <c r="E51" s="24"/>
      <c r="F51" s="19" t="s">
        <v>39</v>
      </c>
      <c r="G51" s="19"/>
      <c r="H51" s="19"/>
      <c r="I51" s="23"/>
      <c r="J51" s="17"/>
      <c r="K51" s="26"/>
      <c r="L51" s="26"/>
      <c r="M51" s="47"/>
      <c r="N51" s="27"/>
      <c r="O51" s="27"/>
      <c r="P51" s="49"/>
      <c r="Q51" s="26"/>
      <c r="R51" s="26"/>
      <c r="S51" s="47"/>
      <c r="T51" s="27"/>
      <c r="U51" s="38"/>
    </row>
    <row r="52" spans="2:21" ht="6" customHeight="1">
      <c r="B52" s="66"/>
      <c r="C52" s="67"/>
      <c r="D52" s="67"/>
      <c r="E52" s="79"/>
      <c r="F52" s="32"/>
      <c r="G52" s="32"/>
      <c r="H52" s="32"/>
      <c r="I52" s="75"/>
      <c r="J52" s="31"/>
      <c r="K52" s="68"/>
      <c r="L52" s="68"/>
      <c r="M52" s="69"/>
      <c r="N52" s="33"/>
      <c r="O52" s="33"/>
      <c r="P52" s="70"/>
      <c r="Q52" s="68"/>
      <c r="R52" s="68"/>
      <c r="S52" s="69"/>
      <c r="T52" s="33"/>
      <c r="U52" s="71"/>
    </row>
    <row r="53" spans="2:21" ht="6" customHeight="1">
      <c r="B53" s="37"/>
      <c r="C53" s="18"/>
      <c r="D53" s="18"/>
      <c r="E53" s="24"/>
      <c r="F53" s="19"/>
      <c r="G53" s="19"/>
      <c r="H53" s="19"/>
      <c r="I53" s="23"/>
      <c r="J53" s="17"/>
      <c r="K53" s="26"/>
      <c r="L53" s="26"/>
      <c r="M53" s="47"/>
      <c r="N53" s="27"/>
      <c r="O53" s="27"/>
      <c r="P53" s="49"/>
      <c r="Q53" s="26"/>
      <c r="R53" s="26"/>
      <c r="S53" s="47"/>
      <c r="T53" s="27"/>
      <c r="U53" s="38"/>
    </row>
    <row r="54" spans="2:21" ht="12.75">
      <c r="B54" s="37"/>
      <c r="C54" s="25" t="s">
        <v>40</v>
      </c>
      <c r="D54" s="25"/>
      <c r="E54" s="78"/>
      <c r="F54" s="19" t="s">
        <v>41</v>
      </c>
      <c r="G54" s="19"/>
      <c r="H54" s="19"/>
      <c r="I54" s="23"/>
      <c r="J54" s="17"/>
      <c r="K54" s="26">
        <f>+K43+K50</f>
        <v>5094212</v>
      </c>
      <c r="L54" s="26"/>
      <c r="M54" s="47"/>
      <c r="N54" s="84" t="s">
        <v>129</v>
      </c>
      <c r="O54" s="27"/>
      <c r="P54" s="49"/>
      <c r="Q54" s="26">
        <f>+Q43+Q50</f>
        <v>2127342</v>
      </c>
      <c r="R54" s="26"/>
      <c r="S54" s="47"/>
      <c r="T54" s="84" t="s">
        <v>129</v>
      </c>
      <c r="U54" s="38"/>
    </row>
    <row r="55" spans="2:21" ht="12.75">
      <c r="B55" s="37"/>
      <c r="C55" s="18"/>
      <c r="D55" s="18"/>
      <c r="E55" s="24"/>
      <c r="F55" s="19" t="s">
        <v>42</v>
      </c>
      <c r="G55" s="19"/>
      <c r="H55" s="19"/>
      <c r="I55" s="23"/>
      <c r="J55" s="17"/>
      <c r="K55" s="26"/>
      <c r="L55" s="26"/>
      <c r="M55" s="47"/>
      <c r="N55" s="27"/>
      <c r="O55" s="27"/>
      <c r="P55" s="49"/>
      <c r="Q55" s="26"/>
      <c r="R55" s="26"/>
      <c r="S55" s="47"/>
      <c r="T55" s="27"/>
      <c r="U55" s="38"/>
    </row>
    <row r="56" spans="2:21" ht="6" customHeight="1">
      <c r="B56" s="66"/>
      <c r="C56" s="67"/>
      <c r="D56" s="67"/>
      <c r="E56" s="79"/>
      <c r="F56" s="32"/>
      <c r="G56" s="32"/>
      <c r="H56" s="32"/>
      <c r="I56" s="75"/>
      <c r="J56" s="31"/>
      <c r="K56" s="68"/>
      <c r="L56" s="68"/>
      <c r="M56" s="69"/>
      <c r="N56" s="33"/>
      <c r="O56" s="33"/>
      <c r="P56" s="70"/>
      <c r="Q56" s="68"/>
      <c r="R56" s="68"/>
      <c r="S56" s="69"/>
      <c r="T56" s="33"/>
      <c r="U56" s="71"/>
    </row>
    <row r="57" spans="2:21" ht="6" customHeight="1">
      <c r="B57" s="37"/>
      <c r="C57" s="18"/>
      <c r="D57" s="18"/>
      <c r="E57" s="24"/>
      <c r="F57" s="19"/>
      <c r="G57" s="19"/>
      <c r="H57" s="19"/>
      <c r="I57" s="23"/>
      <c r="J57" s="17"/>
      <c r="K57" s="26"/>
      <c r="L57" s="26"/>
      <c r="M57" s="47"/>
      <c r="N57" s="27"/>
      <c r="O57" s="27"/>
      <c r="P57" s="49"/>
      <c r="Q57" s="26"/>
      <c r="R57" s="26"/>
      <c r="S57" s="47"/>
      <c r="T57" s="27"/>
      <c r="U57" s="38"/>
    </row>
    <row r="58" spans="2:21" ht="12.75">
      <c r="B58" s="37"/>
      <c r="C58" s="25" t="s">
        <v>43</v>
      </c>
      <c r="D58" s="25"/>
      <c r="E58" s="78"/>
      <c r="F58" s="19" t="s">
        <v>44</v>
      </c>
      <c r="G58" s="19"/>
      <c r="H58" s="19"/>
      <c r="I58" s="23"/>
      <c r="J58" s="17"/>
      <c r="K58" s="28">
        <v>0</v>
      </c>
      <c r="L58" s="28"/>
      <c r="M58" s="48"/>
      <c r="N58" s="84" t="s">
        <v>129</v>
      </c>
      <c r="O58" s="28"/>
      <c r="P58" s="48"/>
      <c r="Q58" s="28">
        <v>0</v>
      </c>
      <c r="R58" s="28"/>
      <c r="S58" s="48"/>
      <c r="T58" s="84" t="s">
        <v>129</v>
      </c>
      <c r="U58" s="38"/>
    </row>
    <row r="59" spans="2:21" ht="6" customHeight="1">
      <c r="B59" s="66"/>
      <c r="C59" s="67"/>
      <c r="D59" s="67"/>
      <c r="E59" s="79"/>
      <c r="F59" s="32"/>
      <c r="G59" s="32"/>
      <c r="H59" s="32"/>
      <c r="I59" s="75"/>
      <c r="J59" s="31"/>
      <c r="K59" s="68"/>
      <c r="L59" s="68"/>
      <c r="M59" s="69"/>
      <c r="N59" s="33"/>
      <c r="O59" s="33"/>
      <c r="P59" s="70"/>
      <c r="Q59" s="68"/>
      <c r="R59" s="68"/>
      <c r="S59" s="69"/>
      <c r="T59" s="33"/>
      <c r="U59" s="71"/>
    </row>
    <row r="60" spans="2:21" ht="6" customHeight="1">
      <c r="B60" s="37"/>
      <c r="C60" s="18"/>
      <c r="D60" s="18"/>
      <c r="E60" s="24"/>
      <c r="F60" s="19"/>
      <c r="G60" s="19"/>
      <c r="H60" s="19"/>
      <c r="I60" s="23"/>
      <c r="J60" s="17"/>
      <c r="K60" s="26"/>
      <c r="L60" s="26"/>
      <c r="M60" s="47"/>
      <c r="N60" s="27"/>
      <c r="O60" s="27"/>
      <c r="P60" s="49"/>
      <c r="Q60" s="26"/>
      <c r="R60" s="26"/>
      <c r="S60" s="47"/>
      <c r="T60" s="27"/>
      <c r="U60" s="38"/>
    </row>
    <row r="61" spans="2:21" ht="12.75">
      <c r="B61" s="37"/>
      <c r="C61" s="25" t="s">
        <v>45</v>
      </c>
      <c r="D61" s="25" t="s">
        <v>45</v>
      </c>
      <c r="E61" s="78"/>
      <c r="F61" s="19" t="s">
        <v>46</v>
      </c>
      <c r="G61" s="19"/>
      <c r="H61" s="19"/>
      <c r="I61" s="23"/>
      <c r="J61" s="17"/>
      <c r="K61" s="26">
        <f>+K54+K58</f>
        <v>5094212</v>
      </c>
      <c r="L61" s="26"/>
      <c r="M61" s="47"/>
      <c r="N61" s="84" t="s">
        <v>129</v>
      </c>
      <c r="O61" s="27"/>
      <c r="P61" s="49"/>
      <c r="Q61" s="26">
        <f>+Q54+Q58</f>
        <v>2127342</v>
      </c>
      <c r="R61" s="26"/>
      <c r="S61" s="47"/>
      <c r="T61" s="84" t="s">
        <v>129</v>
      </c>
      <c r="U61" s="38"/>
    </row>
    <row r="62" spans="2:21" ht="12.75">
      <c r="B62" s="37"/>
      <c r="C62" s="18"/>
      <c r="D62" s="18"/>
      <c r="E62" s="24"/>
      <c r="F62" s="19" t="s">
        <v>47</v>
      </c>
      <c r="G62" s="19"/>
      <c r="H62" s="19"/>
      <c r="I62" s="23"/>
      <c r="J62" s="17"/>
      <c r="K62" s="26"/>
      <c r="L62" s="26"/>
      <c r="M62" s="47"/>
      <c r="N62" s="27"/>
      <c r="O62" s="27"/>
      <c r="P62" s="49"/>
      <c r="Q62" s="26"/>
      <c r="R62" s="26"/>
      <c r="S62" s="47"/>
      <c r="T62" s="27"/>
      <c r="U62" s="38"/>
    </row>
    <row r="63" spans="2:21" ht="6" customHeight="1">
      <c r="B63" s="66"/>
      <c r="C63" s="67"/>
      <c r="D63" s="67"/>
      <c r="E63" s="79"/>
      <c r="F63" s="32"/>
      <c r="G63" s="32"/>
      <c r="H63" s="32"/>
      <c r="I63" s="75"/>
      <c r="J63" s="31"/>
      <c r="K63" s="68"/>
      <c r="L63" s="68"/>
      <c r="M63" s="69"/>
      <c r="N63" s="33"/>
      <c r="O63" s="33"/>
      <c r="P63" s="70"/>
      <c r="Q63" s="68"/>
      <c r="R63" s="68"/>
      <c r="S63" s="69"/>
      <c r="T63" s="33"/>
      <c r="U63" s="71"/>
    </row>
    <row r="64" spans="2:21" ht="6" customHeight="1">
      <c r="B64" s="37"/>
      <c r="C64" s="18"/>
      <c r="D64" s="18"/>
      <c r="E64" s="24"/>
      <c r="F64" s="19"/>
      <c r="G64" s="19"/>
      <c r="H64" s="19"/>
      <c r="I64" s="23"/>
      <c r="J64" s="17"/>
      <c r="K64" s="26"/>
      <c r="L64" s="26"/>
      <c r="M64" s="47"/>
      <c r="N64" s="27"/>
      <c r="O64" s="27"/>
      <c r="P64" s="49"/>
      <c r="Q64" s="26"/>
      <c r="R64" s="26"/>
      <c r="S64" s="47"/>
      <c r="T64" s="27"/>
      <c r="U64" s="38"/>
    </row>
    <row r="65" spans="2:21" ht="12.75">
      <c r="B65" s="37"/>
      <c r="C65" s="18"/>
      <c r="D65" s="25" t="s">
        <v>48</v>
      </c>
      <c r="E65" s="78"/>
      <c r="F65" s="19" t="s">
        <v>49</v>
      </c>
      <c r="G65" s="19"/>
      <c r="H65" s="19"/>
      <c r="I65" s="23"/>
      <c r="J65" s="17"/>
      <c r="K65" s="81">
        <v>-213144</v>
      </c>
      <c r="L65" s="26"/>
      <c r="M65" s="47"/>
      <c r="N65" s="84" t="s">
        <v>129</v>
      </c>
      <c r="O65" s="27"/>
      <c r="P65" s="49"/>
      <c r="Q65" s="81">
        <v>-148880</v>
      </c>
      <c r="R65" s="26"/>
      <c r="S65" s="47"/>
      <c r="T65" s="84" t="s">
        <v>129</v>
      </c>
      <c r="U65" s="38"/>
    </row>
    <row r="66" spans="2:21" ht="6" customHeight="1">
      <c r="B66" s="66"/>
      <c r="C66" s="67"/>
      <c r="D66" s="67"/>
      <c r="E66" s="79"/>
      <c r="F66" s="32"/>
      <c r="G66" s="32"/>
      <c r="H66" s="32"/>
      <c r="I66" s="75"/>
      <c r="J66" s="31"/>
      <c r="K66" s="68"/>
      <c r="L66" s="68"/>
      <c r="M66" s="69"/>
      <c r="N66" s="33"/>
      <c r="O66" s="33"/>
      <c r="P66" s="70"/>
      <c r="Q66" s="68"/>
      <c r="R66" s="68"/>
      <c r="S66" s="69"/>
      <c r="T66" s="33"/>
      <c r="U66" s="71"/>
    </row>
    <row r="67" spans="2:21" ht="6" customHeight="1">
      <c r="B67" s="37"/>
      <c r="C67" s="18"/>
      <c r="D67" s="18"/>
      <c r="E67" s="24"/>
      <c r="F67" s="19"/>
      <c r="G67" s="19"/>
      <c r="H67" s="19"/>
      <c r="I67" s="23"/>
      <c r="J67" s="17"/>
      <c r="K67" s="26"/>
      <c r="L67" s="26"/>
      <c r="M67" s="47"/>
      <c r="N67" s="27"/>
      <c r="O67" s="27"/>
      <c r="P67" s="49"/>
      <c r="Q67" s="26"/>
      <c r="R67" s="26"/>
      <c r="S67" s="47"/>
      <c r="T67" s="27"/>
      <c r="U67" s="38"/>
    </row>
    <row r="68" spans="2:21" ht="12.75">
      <c r="B68" s="37"/>
      <c r="C68" s="25" t="s">
        <v>50</v>
      </c>
      <c r="D68" s="18"/>
      <c r="E68" s="24"/>
      <c r="F68" s="19" t="s">
        <v>51</v>
      </c>
      <c r="G68" s="19"/>
      <c r="H68" s="19"/>
      <c r="I68" s="23"/>
      <c r="J68" s="17"/>
      <c r="K68" s="26">
        <f>+K61-K65</f>
        <v>5307356</v>
      </c>
      <c r="L68" s="26"/>
      <c r="M68" s="47"/>
      <c r="N68" s="84" t="s">
        <v>129</v>
      </c>
      <c r="O68" s="27"/>
      <c r="P68" s="49"/>
      <c r="Q68" s="26">
        <f>+Q61-Q65</f>
        <v>2276222</v>
      </c>
      <c r="R68" s="26"/>
      <c r="S68" s="47"/>
      <c r="T68" s="84" t="s">
        <v>129</v>
      </c>
      <c r="U68" s="38"/>
    </row>
    <row r="69" spans="2:21" ht="12.75">
      <c r="B69" s="37"/>
      <c r="C69" s="18"/>
      <c r="D69" s="18"/>
      <c r="E69" s="24"/>
      <c r="F69" s="19" t="s">
        <v>52</v>
      </c>
      <c r="G69" s="19"/>
      <c r="H69" s="19"/>
      <c r="I69" s="23"/>
      <c r="J69" s="17"/>
      <c r="K69" s="26"/>
      <c r="L69" s="26"/>
      <c r="M69" s="47"/>
      <c r="N69" s="27"/>
      <c r="O69" s="27"/>
      <c r="P69" s="49"/>
      <c r="Q69" s="26"/>
      <c r="R69" s="26"/>
      <c r="S69" s="47"/>
      <c r="T69" s="27"/>
      <c r="U69" s="38"/>
    </row>
    <row r="70" spans="2:21" ht="6" customHeight="1">
      <c r="B70" s="66"/>
      <c r="C70" s="67"/>
      <c r="D70" s="67"/>
      <c r="E70" s="79"/>
      <c r="F70" s="32"/>
      <c r="G70" s="32"/>
      <c r="H70" s="32"/>
      <c r="I70" s="75"/>
      <c r="J70" s="31"/>
      <c r="K70" s="68"/>
      <c r="L70" s="68"/>
      <c r="M70" s="69"/>
      <c r="N70" s="33"/>
      <c r="O70" s="33"/>
      <c r="P70" s="70"/>
      <c r="Q70" s="68"/>
      <c r="R70" s="68"/>
      <c r="S70" s="69"/>
      <c r="T70" s="33"/>
      <c r="U70" s="71"/>
    </row>
    <row r="71" spans="2:21" ht="6" customHeight="1">
      <c r="B71" s="37"/>
      <c r="C71" s="18"/>
      <c r="D71" s="18"/>
      <c r="E71" s="24"/>
      <c r="F71" s="19"/>
      <c r="G71" s="19"/>
      <c r="H71" s="19"/>
      <c r="I71" s="23"/>
      <c r="J71" s="17"/>
      <c r="K71" s="26"/>
      <c r="L71" s="26"/>
      <c r="M71" s="47"/>
      <c r="N71" s="27"/>
      <c r="O71" s="27"/>
      <c r="P71" s="49"/>
      <c r="Q71" s="26"/>
      <c r="R71" s="26"/>
      <c r="S71" s="47"/>
      <c r="T71" s="27"/>
      <c r="U71" s="38"/>
    </row>
    <row r="72" spans="2:21" ht="12.75">
      <c r="B72" s="37"/>
      <c r="C72" s="25" t="s">
        <v>53</v>
      </c>
      <c r="D72" s="25" t="s">
        <v>45</v>
      </c>
      <c r="E72" s="78"/>
      <c r="F72" s="19" t="s">
        <v>54</v>
      </c>
      <c r="G72" s="19"/>
      <c r="H72" s="19"/>
      <c r="I72" s="23"/>
      <c r="J72" s="17"/>
      <c r="K72" s="28">
        <v>0</v>
      </c>
      <c r="L72" s="28"/>
      <c r="M72" s="48"/>
      <c r="N72" s="84" t="s">
        <v>129</v>
      </c>
      <c r="O72" s="28"/>
      <c r="P72" s="48"/>
      <c r="Q72" s="28">
        <v>0</v>
      </c>
      <c r="R72" s="28"/>
      <c r="S72" s="48"/>
      <c r="T72" s="84" t="s">
        <v>129</v>
      </c>
      <c r="U72" s="38"/>
    </row>
    <row r="73" spans="2:21" ht="6" customHeight="1">
      <c r="B73" s="66"/>
      <c r="C73" s="67"/>
      <c r="D73" s="67"/>
      <c r="E73" s="79"/>
      <c r="F73" s="32"/>
      <c r="G73" s="32"/>
      <c r="H73" s="32"/>
      <c r="I73" s="75"/>
      <c r="J73" s="31"/>
      <c r="K73" s="68"/>
      <c r="L73" s="68"/>
      <c r="M73" s="69"/>
      <c r="N73" s="33"/>
      <c r="O73" s="33"/>
      <c r="P73" s="70"/>
      <c r="Q73" s="68"/>
      <c r="R73" s="68"/>
      <c r="S73" s="69"/>
      <c r="T73" s="33"/>
      <c r="U73" s="71"/>
    </row>
    <row r="74" spans="2:21" ht="6" customHeight="1">
      <c r="B74" s="37"/>
      <c r="C74" s="18"/>
      <c r="D74" s="18"/>
      <c r="E74" s="24"/>
      <c r="F74" s="19"/>
      <c r="G74" s="19"/>
      <c r="H74" s="19"/>
      <c r="I74" s="23"/>
      <c r="J74" s="17"/>
      <c r="K74" s="28"/>
      <c r="L74" s="28"/>
      <c r="M74" s="48"/>
      <c r="N74" s="28"/>
      <c r="O74" s="28"/>
      <c r="P74" s="48"/>
      <c r="Q74" s="28"/>
      <c r="R74" s="28"/>
      <c r="S74" s="48"/>
      <c r="T74" s="27"/>
      <c r="U74" s="38"/>
    </row>
    <row r="75" spans="2:21" ht="12.75">
      <c r="B75" s="37"/>
      <c r="C75" s="18"/>
      <c r="D75" s="25" t="s">
        <v>48</v>
      </c>
      <c r="E75" s="78"/>
      <c r="F75" s="19" t="s">
        <v>55</v>
      </c>
      <c r="G75" s="19"/>
      <c r="H75" s="19"/>
      <c r="I75" s="23"/>
      <c r="J75" s="17"/>
      <c r="K75" s="28">
        <v>0</v>
      </c>
      <c r="L75" s="28"/>
      <c r="M75" s="48"/>
      <c r="N75" s="84" t="s">
        <v>129</v>
      </c>
      <c r="O75" s="28"/>
      <c r="P75" s="48"/>
      <c r="Q75" s="28">
        <v>0</v>
      </c>
      <c r="R75" s="28"/>
      <c r="S75" s="48"/>
      <c r="T75" s="84" t="s">
        <v>129</v>
      </c>
      <c r="U75" s="38"/>
    </row>
    <row r="76" spans="2:21" ht="6" customHeight="1">
      <c r="B76" s="66"/>
      <c r="C76" s="67"/>
      <c r="D76" s="67"/>
      <c r="E76" s="79"/>
      <c r="F76" s="32"/>
      <c r="G76" s="32"/>
      <c r="H76" s="32"/>
      <c r="I76" s="75"/>
      <c r="J76" s="31"/>
      <c r="K76" s="68"/>
      <c r="L76" s="68"/>
      <c r="M76" s="69"/>
      <c r="N76" s="33"/>
      <c r="O76" s="33"/>
      <c r="P76" s="70"/>
      <c r="Q76" s="68"/>
      <c r="R76" s="68"/>
      <c r="S76" s="69"/>
      <c r="T76" s="33"/>
      <c r="U76" s="71"/>
    </row>
    <row r="77" spans="2:21" ht="6" customHeight="1">
      <c r="B77" s="37"/>
      <c r="C77" s="18"/>
      <c r="D77" s="18"/>
      <c r="E77" s="24"/>
      <c r="F77" s="19"/>
      <c r="G77" s="19"/>
      <c r="H77" s="19"/>
      <c r="I77" s="23"/>
      <c r="J77" s="17"/>
      <c r="K77" s="28"/>
      <c r="L77" s="28"/>
      <c r="M77" s="48"/>
      <c r="N77" s="28"/>
      <c r="O77" s="28"/>
      <c r="P77" s="48"/>
      <c r="Q77" s="28"/>
      <c r="R77" s="28"/>
      <c r="S77" s="48"/>
      <c r="T77" s="27"/>
      <c r="U77" s="38"/>
    </row>
    <row r="78" spans="2:21" ht="12.75">
      <c r="B78" s="37"/>
      <c r="C78" s="18"/>
      <c r="D78" s="25" t="s">
        <v>56</v>
      </c>
      <c r="E78" s="78"/>
      <c r="F78" s="19" t="s">
        <v>57</v>
      </c>
      <c r="G78" s="19"/>
      <c r="H78" s="19"/>
      <c r="I78" s="23"/>
      <c r="J78" s="17"/>
      <c r="K78" s="28">
        <v>0</v>
      </c>
      <c r="L78" s="28"/>
      <c r="M78" s="48"/>
      <c r="N78" s="84" t="s">
        <v>129</v>
      </c>
      <c r="O78" s="28"/>
      <c r="P78" s="48"/>
      <c r="Q78" s="28">
        <v>0</v>
      </c>
      <c r="R78" s="28"/>
      <c r="S78" s="48"/>
      <c r="T78" s="84" t="s">
        <v>129</v>
      </c>
      <c r="U78" s="38"/>
    </row>
    <row r="79" spans="2:21" ht="12.75">
      <c r="B79" s="37"/>
      <c r="C79" s="18"/>
      <c r="D79" s="18"/>
      <c r="E79" s="24"/>
      <c r="F79" s="19" t="s">
        <v>58</v>
      </c>
      <c r="G79" s="19"/>
      <c r="H79" s="19"/>
      <c r="I79" s="23"/>
      <c r="J79" s="17"/>
      <c r="K79" s="28"/>
      <c r="L79" s="28"/>
      <c r="M79" s="48"/>
      <c r="N79" s="28"/>
      <c r="O79" s="28"/>
      <c r="P79" s="48"/>
      <c r="Q79" s="28"/>
      <c r="R79" s="28"/>
      <c r="S79" s="48"/>
      <c r="T79" s="27"/>
      <c r="U79" s="38"/>
    </row>
    <row r="80" spans="2:21" ht="6" customHeight="1">
      <c r="B80" s="66"/>
      <c r="C80" s="67"/>
      <c r="D80" s="67"/>
      <c r="E80" s="79"/>
      <c r="F80" s="32"/>
      <c r="G80" s="32"/>
      <c r="H80" s="32"/>
      <c r="I80" s="75"/>
      <c r="J80" s="31"/>
      <c r="K80" s="68"/>
      <c r="L80" s="68"/>
      <c r="M80" s="69"/>
      <c r="N80" s="33"/>
      <c r="O80" s="33"/>
      <c r="P80" s="70"/>
      <c r="Q80" s="68"/>
      <c r="R80" s="68"/>
      <c r="S80" s="69"/>
      <c r="T80" s="33"/>
      <c r="U80" s="71"/>
    </row>
    <row r="81" spans="2:21" ht="6" customHeight="1">
      <c r="B81" s="37"/>
      <c r="C81" s="18"/>
      <c r="D81" s="18"/>
      <c r="E81" s="24"/>
      <c r="F81" s="19"/>
      <c r="G81" s="19"/>
      <c r="H81" s="19"/>
      <c r="I81" s="23"/>
      <c r="J81" s="17"/>
      <c r="K81" s="26"/>
      <c r="L81" s="26"/>
      <c r="M81" s="47"/>
      <c r="N81" s="27"/>
      <c r="O81" s="27"/>
      <c r="P81" s="49"/>
      <c r="Q81" s="26"/>
      <c r="R81" s="26"/>
      <c r="S81" s="47"/>
      <c r="T81" s="27"/>
      <c r="U81" s="38"/>
    </row>
    <row r="82" spans="2:21" ht="12.75">
      <c r="B82" s="37"/>
      <c r="C82" s="25" t="s">
        <v>59</v>
      </c>
      <c r="D82" s="18"/>
      <c r="E82" s="24"/>
      <c r="F82" s="19" t="s">
        <v>60</v>
      </c>
      <c r="G82" s="19"/>
      <c r="H82" s="19"/>
      <c r="I82" s="23"/>
      <c r="J82" s="17"/>
      <c r="K82" s="26">
        <f>+K68+K72+K75+K78</f>
        <v>5307356</v>
      </c>
      <c r="L82" s="26"/>
      <c r="M82" s="47"/>
      <c r="N82" s="84" t="s">
        <v>129</v>
      </c>
      <c r="O82" s="27"/>
      <c r="P82" s="49"/>
      <c r="Q82" s="26">
        <f>+Q68+Q72+Q75+Q78</f>
        <v>2276222</v>
      </c>
      <c r="R82" s="26"/>
      <c r="S82" s="47"/>
      <c r="T82" s="84" t="s">
        <v>129</v>
      </c>
      <c r="U82" s="38"/>
    </row>
    <row r="83" spans="2:21" ht="12.75">
      <c r="B83" s="37"/>
      <c r="C83" s="18"/>
      <c r="D83" s="18"/>
      <c r="E83" s="24"/>
      <c r="F83" s="19" t="s">
        <v>61</v>
      </c>
      <c r="G83" s="19"/>
      <c r="H83" s="19"/>
      <c r="I83" s="23"/>
      <c r="J83" s="17"/>
      <c r="K83" s="26"/>
      <c r="L83" s="26"/>
      <c r="M83" s="47"/>
      <c r="N83" s="27"/>
      <c r="O83" s="27"/>
      <c r="P83" s="49"/>
      <c r="Q83" s="26"/>
      <c r="R83" s="26"/>
      <c r="S83" s="47"/>
      <c r="T83" s="27"/>
      <c r="U83" s="38"/>
    </row>
    <row r="84" spans="2:21" ht="12.75">
      <c r="B84" s="37"/>
      <c r="C84" s="18"/>
      <c r="D84" s="18"/>
      <c r="E84" s="24"/>
      <c r="F84" s="19" t="s">
        <v>62</v>
      </c>
      <c r="G84" s="19"/>
      <c r="H84" s="19"/>
      <c r="I84" s="23"/>
      <c r="J84" s="17"/>
      <c r="K84" s="26"/>
      <c r="L84" s="26"/>
      <c r="M84" s="47"/>
      <c r="N84" s="27"/>
      <c r="O84" s="27"/>
      <c r="P84" s="49"/>
      <c r="Q84" s="26"/>
      <c r="R84" s="26"/>
      <c r="S84" s="47"/>
      <c r="T84" s="27"/>
      <c r="U84" s="38"/>
    </row>
    <row r="85" spans="2:21" ht="6" customHeight="1">
      <c r="B85" s="66"/>
      <c r="C85" s="67"/>
      <c r="D85" s="67"/>
      <c r="E85" s="79"/>
      <c r="F85" s="32"/>
      <c r="G85" s="32"/>
      <c r="H85" s="32"/>
      <c r="I85" s="75"/>
      <c r="J85" s="31"/>
      <c r="K85" s="68"/>
      <c r="L85" s="68"/>
      <c r="M85" s="69"/>
      <c r="N85" s="33"/>
      <c r="O85" s="33"/>
      <c r="P85" s="70"/>
      <c r="Q85" s="68"/>
      <c r="R85" s="68"/>
      <c r="S85" s="69"/>
      <c r="T85" s="33"/>
      <c r="U85" s="71"/>
    </row>
    <row r="86" spans="2:21" ht="6" customHeight="1">
      <c r="B86" s="37"/>
      <c r="C86" s="18"/>
      <c r="D86" s="18"/>
      <c r="E86" s="24"/>
      <c r="F86" s="19"/>
      <c r="G86" s="19"/>
      <c r="H86" s="19"/>
      <c r="I86" s="23"/>
      <c r="J86" s="17"/>
      <c r="K86" s="26"/>
      <c r="L86" s="26"/>
      <c r="M86" s="72"/>
      <c r="N86" s="73"/>
      <c r="O86" s="73"/>
      <c r="P86" s="73"/>
      <c r="Q86" s="72"/>
      <c r="R86" s="26"/>
      <c r="S86" s="72"/>
      <c r="T86" s="27"/>
      <c r="U86" s="38"/>
    </row>
    <row r="87" spans="2:21" ht="12.75">
      <c r="B87" s="39">
        <v>3</v>
      </c>
      <c r="C87" s="18" t="s">
        <v>21</v>
      </c>
      <c r="D87" s="18"/>
      <c r="E87" s="24"/>
      <c r="F87" s="19" t="s">
        <v>63</v>
      </c>
      <c r="G87" s="19"/>
      <c r="H87" s="19"/>
      <c r="I87" s="23"/>
      <c r="J87" s="17"/>
      <c r="K87" s="26"/>
      <c r="L87" s="26"/>
      <c r="M87" s="26"/>
      <c r="N87" s="27"/>
      <c r="O87" s="27"/>
      <c r="P87" s="27"/>
      <c r="Q87" s="27"/>
      <c r="R87" s="27"/>
      <c r="S87" s="27"/>
      <c r="T87" s="27"/>
      <c r="U87" s="38"/>
    </row>
    <row r="88" spans="2:21" ht="12.75">
      <c r="B88" s="37"/>
      <c r="C88" s="18"/>
      <c r="D88" s="18"/>
      <c r="E88" s="24"/>
      <c r="F88" s="19" t="s">
        <v>64</v>
      </c>
      <c r="G88" s="19"/>
      <c r="H88" s="19"/>
      <c r="I88" s="23"/>
      <c r="J88" s="1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38"/>
    </row>
    <row r="89" spans="2:21" ht="12.75">
      <c r="B89" s="37"/>
      <c r="C89" s="18"/>
      <c r="D89" s="18"/>
      <c r="E89" s="24"/>
      <c r="F89" s="19" t="s">
        <v>65</v>
      </c>
      <c r="G89" s="19"/>
      <c r="H89" s="19"/>
      <c r="I89" s="23"/>
      <c r="J89" s="1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38"/>
    </row>
    <row r="90" spans="2:21" ht="6" customHeight="1">
      <c r="B90" s="66"/>
      <c r="C90" s="67"/>
      <c r="D90" s="67"/>
      <c r="E90" s="79"/>
      <c r="F90" s="32"/>
      <c r="G90" s="32"/>
      <c r="H90" s="32"/>
      <c r="I90" s="75"/>
      <c r="J90" s="31"/>
      <c r="K90" s="68"/>
      <c r="L90" s="68"/>
      <c r="M90" s="68"/>
      <c r="N90" s="33"/>
      <c r="O90" s="33"/>
      <c r="P90" s="33"/>
      <c r="Q90" s="68"/>
      <c r="R90" s="68"/>
      <c r="S90" s="68"/>
      <c r="T90" s="33"/>
      <c r="U90" s="71"/>
    </row>
    <row r="91" spans="2:21" ht="6" customHeight="1">
      <c r="B91" s="37"/>
      <c r="C91" s="18"/>
      <c r="D91" s="18"/>
      <c r="E91" s="24"/>
      <c r="F91" s="19"/>
      <c r="G91" s="19"/>
      <c r="H91" s="19"/>
      <c r="I91" s="23"/>
      <c r="J91" s="17"/>
      <c r="K91" s="27"/>
      <c r="L91" s="27"/>
      <c r="M91" s="49"/>
      <c r="N91" s="27"/>
      <c r="O91" s="27"/>
      <c r="P91" s="49"/>
      <c r="Q91" s="27"/>
      <c r="R91" s="27"/>
      <c r="S91" s="49"/>
      <c r="T91" s="27"/>
      <c r="U91" s="38"/>
    </row>
    <row r="92" spans="2:21" ht="12.75">
      <c r="B92" s="37"/>
      <c r="C92" s="18"/>
      <c r="D92" s="25" t="s">
        <v>45</v>
      </c>
      <c r="E92" s="78"/>
      <c r="F92" s="19" t="s">
        <v>124</v>
      </c>
      <c r="G92" s="19"/>
      <c r="H92" s="19"/>
      <c r="I92" s="23"/>
      <c r="J92" s="17"/>
      <c r="K92" s="29">
        <f>+K82/600002.4</f>
        <v>8.84555795110153</v>
      </c>
      <c r="L92" s="29"/>
      <c r="M92" s="50"/>
      <c r="N92" s="84" t="s">
        <v>129</v>
      </c>
      <c r="O92" s="27"/>
      <c r="P92" s="49"/>
      <c r="Q92" s="30">
        <f>+Q68/600002.4</f>
        <v>3.7936881585806987</v>
      </c>
      <c r="R92" s="30"/>
      <c r="S92" s="58"/>
      <c r="T92" s="84" t="s">
        <v>129</v>
      </c>
      <c r="U92" s="38"/>
    </row>
    <row r="93" spans="2:21" ht="6" customHeight="1">
      <c r="B93" s="66"/>
      <c r="C93" s="67"/>
      <c r="D93" s="67"/>
      <c r="E93" s="79"/>
      <c r="F93" s="32"/>
      <c r="G93" s="32"/>
      <c r="H93" s="32"/>
      <c r="I93" s="75"/>
      <c r="J93" s="31"/>
      <c r="K93" s="68"/>
      <c r="L93" s="68"/>
      <c r="M93" s="69"/>
      <c r="N93" s="33"/>
      <c r="O93" s="33"/>
      <c r="P93" s="70"/>
      <c r="Q93" s="68"/>
      <c r="R93" s="68"/>
      <c r="S93" s="69"/>
      <c r="T93" s="33"/>
      <c r="U93" s="71"/>
    </row>
    <row r="94" spans="2:21" ht="6" customHeight="1">
      <c r="B94" s="37"/>
      <c r="C94" s="18"/>
      <c r="D94" s="18"/>
      <c r="E94" s="24"/>
      <c r="F94" s="19"/>
      <c r="G94" s="19"/>
      <c r="H94" s="19"/>
      <c r="I94" s="23"/>
      <c r="J94" s="17"/>
      <c r="K94" s="27"/>
      <c r="L94" s="27"/>
      <c r="M94" s="49"/>
      <c r="N94" s="27"/>
      <c r="O94" s="27"/>
      <c r="P94" s="49"/>
      <c r="Q94" s="27"/>
      <c r="R94" s="27"/>
      <c r="S94" s="49"/>
      <c r="T94" s="27"/>
      <c r="U94" s="38"/>
    </row>
    <row r="95" spans="2:21" ht="12.75">
      <c r="B95" s="37"/>
      <c r="C95" s="18"/>
      <c r="D95" s="25" t="s">
        <v>48</v>
      </c>
      <c r="E95" s="78"/>
      <c r="F95" s="19" t="s">
        <v>125</v>
      </c>
      <c r="G95" s="19"/>
      <c r="H95" s="19"/>
      <c r="I95" s="23"/>
      <c r="J95" s="17"/>
      <c r="K95" s="27">
        <v>0</v>
      </c>
      <c r="L95" s="27"/>
      <c r="M95" s="49"/>
      <c r="N95" s="84" t="s">
        <v>129</v>
      </c>
      <c r="O95" s="27"/>
      <c r="P95" s="49"/>
      <c r="Q95" s="27">
        <v>0</v>
      </c>
      <c r="R95" s="27"/>
      <c r="S95" s="49"/>
      <c r="T95" s="84" t="s">
        <v>129</v>
      </c>
      <c r="U95" s="38"/>
    </row>
    <row r="96" spans="2:21" ht="6" customHeight="1">
      <c r="B96" s="66"/>
      <c r="C96" s="67"/>
      <c r="D96" s="67"/>
      <c r="E96" s="79"/>
      <c r="F96" s="32"/>
      <c r="G96" s="32"/>
      <c r="H96" s="32"/>
      <c r="I96" s="75"/>
      <c r="J96" s="31"/>
      <c r="K96" s="68"/>
      <c r="L96" s="68"/>
      <c r="M96" s="69"/>
      <c r="N96" s="33"/>
      <c r="O96" s="33"/>
      <c r="P96" s="70"/>
      <c r="Q96" s="68"/>
      <c r="R96" s="68"/>
      <c r="S96" s="69"/>
      <c r="T96" s="33"/>
      <c r="U96" s="71"/>
    </row>
    <row r="97" spans="2:21" ht="6" customHeight="1">
      <c r="B97" s="37"/>
      <c r="C97" s="18"/>
      <c r="D97" s="18"/>
      <c r="E97" s="24"/>
      <c r="F97" s="19"/>
      <c r="G97" s="19"/>
      <c r="H97" s="19"/>
      <c r="I97" s="23"/>
      <c r="J97" s="17"/>
      <c r="K97" s="27"/>
      <c r="L97" s="27"/>
      <c r="M97" s="49"/>
      <c r="N97" s="27"/>
      <c r="O97" s="27"/>
      <c r="P97" s="49"/>
      <c r="Q97" s="27"/>
      <c r="R97" s="27"/>
      <c r="S97" s="49"/>
      <c r="T97" s="27"/>
      <c r="U97" s="38"/>
    </row>
    <row r="98" spans="2:21" ht="12.75">
      <c r="B98" s="39">
        <v>4</v>
      </c>
      <c r="C98" s="18" t="s">
        <v>21</v>
      </c>
      <c r="D98" s="18"/>
      <c r="E98" s="24"/>
      <c r="F98" s="19" t="s">
        <v>122</v>
      </c>
      <c r="G98" s="19"/>
      <c r="H98" s="19"/>
      <c r="I98" s="23"/>
      <c r="J98" s="17"/>
      <c r="K98" s="27">
        <v>0</v>
      </c>
      <c r="L98" s="27"/>
      <c r="M98" s="49"/>
      <c r="N98" s="84" t="s">
        <v>129</v>
      </c>
      <c r="O98" s="27"/>
      <c r="P98" s="49"/>
      <c r="Q98" s="27">
        <v>0</v>
      </c>
      <c r="R98" s="27"/>
      <c r="S98" s="49"/>
      <c r="T98" s="84" t="s">
        <v>129</v>
      </c>
      <c r="U98" s="38"/>
    </row>
    <row r="99" spans="2:21" ht="6" customHeight="1">
      <c r="B99" s="66"/>
      <c r="C99" s="67"/>
      <c r="D99" s="67"/>
      <c r="E99" s="79"/>
      <c r="F99" s="32"/>
      <c r="G99" s="32"/>
      <c r="H99" s="32"/>
      <c r="I99" s="75"/>
      <c r="J99" s="31"/>
      <c r="K99" s="68"/>
      <c r="L99" s="68"/>
      <c r="M99" s="69"/>
      <c r="N99" s="33"/>
      <c r="O99" s="33"/>
      <c r="P99" s="70"/>
      <c r="Q99" s="68"/>
      <c r="R99" s="68"/>
      <c r="S99" s="69"/>
      <c r="T99" s="33"/>
      <c r="U99" s="71"/>
    </row>
    <row r="100" spans="2:21" ht="6" customHeight="1">
      <c r="B100" s="37"/>
      <c r="C100" s="18"/>
      <c r="D100" s="18"/>
      <c r="E100" s="24"/>
      <c r="F100" s="19"/>
      <c r="G100" s="19"/>
      <c r="H100" s="19"/>
      <c r="I100" s="23"/>
      <c r="J100" s="17"/>
      <c r="K100" s="27"/>
      <c r="L100" s="27"/>
      <c r="M100" s="49"/>
      <c r="N100" s="27"/>
      <c r="O100" s="27"/>
      <c r="P100" s="49"/>
      <c r="Q100" s="27"/>
      <c r="R100" s="27"/>
      <c r="S100" s="49"/>
      <c r="T100" s="27"/>
      <c r="U100" s="38"/>
    </row>
    <row r="101" spans="2:21" ht="12.75">
      <c r="B101" s="37"/>
      <c r="C101" s="25" t="s">
        <v>22</v>
      </c>
      <c r="D101" s="18"/>
      <c r="E101" s="24"/>
      <c r="F101" s="19" t="s">
        <v>123</v>
      </c>
      <c r="G101" s="19"/>
      <c r="H101" s="19"/>
      <c r="I101" s="23"/>
      <c r="J101" s="17"/>
      <c r="K101" s="27">
        <v>0</v>
      </c>
      <c r="L101" s="27"/>
      <c r="M101" s="49"/>
      <c r="N101" s="84" t="s">
        <v>129</v>
      </c>
      <c r="O101" s="27"/>
      <c r="P101" s="49"/>
      <c r="Q101" s="27">
        <v>0</v>
      </c>
      <c r="R101" s="27"/>
      <c r="S101" s="49"/>
      <c r="T101" s="84" t="s">
        <v>129</v>
      </c>
      <c r="U101" s="38"/>
    </row>
    <row r="102" spans="2:21" ht="6" customHeight="1" thickBot="1">
      <c r="B102" s="40"/>
      <c r="C102" s="41"/>
      <c r="D102" s="41"/>
      <c r="E102" s="80"/>
      <c r="F102" s="42"/>
      <c r="G102" s="42"/>
      <c r="H102" s="42"/>
      <c r="I102" s="76"/>
      <c r="J102" s="56"/>
      <c r="K102" s="43"/>
      <c r="L102" s="43"/>
      <c r="M102" s="51"/>
      <c r="N102" s="43"/>
      <c r="O102" s="43"/>
      <c r="P102" s="51"/>
      <c r="Q102" s="43"/>
      <c r="R102" s="43"/>
      <c r="S102" s="51"/>
      <c r="T102" s="43"/>
      <c r="U102" s="61"/>
    </row>
    <row r="103" spans="11:20" ht="12.75"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2:20" ht="12.75">
      <c r="B104" s="1" t="s">
        <v>130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1:20" ht="12.75"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1:20" ht="12.75"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1:20" ht="12.75"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1:20" ht="12.75"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1:20" ht="12.75"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1:20" ht="12.75"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1:20" ht="12.75"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1:20" ht="12.75"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1:20" ht="12.75"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1:20" ht="12.75"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1:20" ht="12.75"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1:20" ht="12.75"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1:20" ht="12.75"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1:20" ht="12.75"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1:20" ht="12.75"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1:20" ht="12.75"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1:20" ht="12.75"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1:20" ht="12.75"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1:20" ht="12.75"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1:20" ht="12.75"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1:20" ht="12.75"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1:20" ht="12.75"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1:20" ht="12.75"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1:20" ht="12.75"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1:20" ht="12.75"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1:20" ht="12.75"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1:20" ht="12.75"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1:20" ht="12.75"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1:20" ht="12.75"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1:20" ht="12.75"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1:20" ht="12.75"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1:20" ht="12.75"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1:20" ht="12.75"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1:20" ht="12.75"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1:20" ht="12.75"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1:20" ht="12.75"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1:20" ht="12.75"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1:20" ht="12.75"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1:20" ht="12.75"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1:20" ht="12.75"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1:20" ht="12.75"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1:20" ht="12.75"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1:20" ht="12.75"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1:20" ht="12.75"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1:20" ht="12.75"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1:20" ht="12.75"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1:20" ht="12.75"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1:20" ht="12.75"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1:20" ht="12.75"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1:20" ht="12.75"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1:20" ht="12.75"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1:20" ht="12.75"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1:20" ht="12.75"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1:20" ht="12.75"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1:20" ht="12.75"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1:20" ht="12.75"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1:20" ht="12.75"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1:20" ht="12.75"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1:20" ht="12.75"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1:20" ht="12.75"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1:20" ht="12.75"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1:20" ht="12.75"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1:20" ht="12.75"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1:20" ht="12.75"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1:20" ht="12.75"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1:20" ht="12.75"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1:20" ht="12.75"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1:20" ht="12.75"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1:20" ht="12.75"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1:20" ht="12.75"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1:20" ht="12.75"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1:20" ht="12.75"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1:20" ht="12.75"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1:20" ht="12.75"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1:20" ht="12.75"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1:20" ht="12.75"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1:20" ht="12.75"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1:20" ht="12.75"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1:20" ht="12.75"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1:20" ht="12.75"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1:20" ht="12.75"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1:20" ht="12.75"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1:20" ht="12.75"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1:20" ht="12.75"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1:20" ht="12.75"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1:20" ht="12.75"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1:20" ht="12.75"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1:20" ht="12.75"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1:20" ht="12.75"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1:20" ht="12.75"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1:20" ht="12.75"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1:20" ht="12.75"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1:20" ht="12.75"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1:20" ht="12.75"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1:20" ht="12.75"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1:20" ht="12.75"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1:20" ht="12.75"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1:20" ht="12.75"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1:20" ht="12.75"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1:20" ht="12.75"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1:20" ht="12.75"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1:20" ht="12.75"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1:20" ht="12.75"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1:20" ht="12.75"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1:20" ht="12.75"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1:20" ht="12.75"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1:20" ht="12.75"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1:20" ht="12.75"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1:20" ht="12.75"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1:20" ht="12.75"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1:20" ht="12.75"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1:20" ht="12.75"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1:20" ht="12.75"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1:20" ht="12.75"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1:20" ht="12.75"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1:20" ht="12.75"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1:20" ht="12.75"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1:20" ht="12.75"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1:20" ht="12.75"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1:20" ht="12.75"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1:20" ht="12.75"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1:20" ht="12.75"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1:20" ht="12.75"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1:20" ht="12.75"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1:20" ht="12.75"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1:20" ht="12.75"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1:20" ht="12.75"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1:20" ht="12.75"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1:20" ht="12.75"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1:20" ht="12.75"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1:20" ht="12.75"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1:20" ht="12.75"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1:20" ht="12.75"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1:20" ht="12.75"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1:20" ht="12.75"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1:20" ht="12.75"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1:20" ht="12.75"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1:20" ht="12.75"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1:20" ht="12.75"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1:20" ht="12.75"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1:20" ht="12.75"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1:20" ht="12.75"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1:20" ht="12.75"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1:20" ht="12.75"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1:20" ht="12.75"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1:20" ht="12.75"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1:20" ht="12.75"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1:20" ht="12.75"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1:20" ht="12.75"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1:20" ht="12.75"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1:20" ht="12.75"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1:20" ht="12.75"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1:20" ht="12.75"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1:20" ht="12.75"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1:20" ht="12.75"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1:20" ht="12.75"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1:20" ht="12.75"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1:20" ht="12.75"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1:20" ht="12.75"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1:20" ht="12.75"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1:20" ht="12.75"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1:20" ht="12.75"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1:20" ht="12.75"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1:20" ht="12.75"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1:20" ht="12.75"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1:20" ht="12.75"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1:20" ht="12.75"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1:20" ht="12.75"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1:20" ht="12.75"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1:20" ht="12.75"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1:20" ht="12.75"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1:20" ht="12.75"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1:20" ht="12.75"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1:20" ht="12.75"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1:20" ht="12.75"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1:20" ht="12.75"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1:20" ht="12.75"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1:20" ht="12.75"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1:20" ht="12.75"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1:20" ht="12.75"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1:20" ht="12.75"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1:20" ht="12.75"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1:20" ht="12.75"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1:20" ht="12.75"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1:20" ht="12.75"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1:20" ht="12.75"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1:20" ht="12.75"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1:20" ht="12.75"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1:20" ht="12.75"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1:20" ht="12.75"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1:20" ht="12.75"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1:20" ht="12.75"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1:20" ht="12.75"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1:20" ht="12.75"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1:20" ht="12.75"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1:20" ht="12.75"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1:20" ht="12.75"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1:20" ht="12.75"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1:20" ht="12.75"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1:20" ht="12.75"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1:20" ht="12.75"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1:20" ht="12.75"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1:20" ht="12.75"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1:20" ht="12.75"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1:20" ht="12.75"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1:20" ht="12.75"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1:20" ht="12.75"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1:20" ht="12.75"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1:20" ht="12.75"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1:20" ht="12.75"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1:20" ht="12.75"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1:20" ht="12.75"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1:20" ht="12.75"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1:20" ht="12.75"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1:20" ht="12.75"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1:20" ht="12.75"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1:20" ht="12.75"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1:20" ht="12.75"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1:20" ht="12.75"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1:20" ht="12.75"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1:20" ht="12.75"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1:20" ht="12.75"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1:20" ht="12.75"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1:20" ht="12.75"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1:20" ht="12.75"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1:20" ht="12.75"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1:20" ht="12.75"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1:20" ht="12.75"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1:20" ht="12.75">
      <c r="K333" s="7"/>
      <c r="L333" s="7"/>
      <c r="M333" s="7"/>
      <c r="N333" s="7"/>
      <c r="O333" s="7"/>
      <c r="P333" s="7"/>
      <c r="Q333" s="7"/>
      <c r="R333" s="7"/>
      <c r="S333" s="7"/>
      <c r="T333" s="7"/>
    </row>
  </sheetData>
  <mergeCells count="2">
    <mergeCell ref="K12:N12"/>
    <mergeCell ref="Q12:T12"/>
  </mergeCells>
  <printOptions horizontalCentered="1"/>
  <pageMargins left="0.36" right="0.27" top="0.29" bottom="0.29" header="0.2" footer="0.2"/>
  <pageSetup horizontalDpi="180" verticalDpi="18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40"/>
  <sheetViews>
    <sheetView workbookViewId="0" topLeftCell="A4">
      <selection activeCell="H9" sqref="H9"/>
    </sheetView>
  </sheetViews>
  <sheetFormatPr defaultColWidth="9.140625" defaultRowHeight="12.75"/>
  <cols>
    <col min="1" max="5" width="9.140625" style="1" customWidth="1"/>
    <col min="6" max="6" width="19.140625" style="8" customWidth="1"/>
    <col min="7" max="7" width="5.7109375" style="8" customWidth="1"/>
    <col min="8" max="8" width="19.140625" style="8" customWidth="1"/>
    <col min="9" max="9" width="5.7109375" style="1" customWidth="1"/>
    <col min="10" max="10" width="19.140625" style="1" customWidth="1"/>
    <col min="11" max="11" width="11.140625" style="1" bestFit="1" customWidth="1"/>
    <col min="12" max="12" width="9.8515625" style="1" bestFit="1" customWidth="1"/>
    <col min="13" max="16384" width="9.140625" style="1" customWidth="1"/>
  </cols>
  <sheetData>
    <row r="3" spans="6:10" ht="12.75">
      <c r="F3" s="4" t="s">
        <v>112</v>
      </c>
      <c r="G3" s="4"/>
      <c r="H3" s="4" t="s">
        <v>113</v>
      </c>
      <c r="J3" s="4" t="s">
        <v>113</v>
      </c>
    </row>
    <row r="4" spans="6:10" ht="12.75">
      <c r="F4" s="4" t="s">
        <v>114</v>
      </c>
      <c r="G4" s="4"/>
      <c r="H4" s="4" t="s">
        <v>114</v>
      </c>
      <c r="J4" s="4" t="s">
        <v>114</v>
      </c>
    </row>
    <row r="5" spans="6:10" ht="12.75">
      <c r="F5" s="4" t="s">
        <v>115</v>
      </c>
      <c r="G5" s="4"/>
      <c r="H5" s="4" t="s">
        <v>115</v>
      </c>
      <c r="J5" s="4" t="s">
        <v>115</v>
      </c>
    </row>
    <row r="6" spans="6:10" ht="12.75">
      <c r="F6" s="4" t="s">
        <v>116</v>
      </c>
      <c r="G6" s="4"/>
      <c r="H6" s="4" t="s">
        <v>117</v>
      </c>
      <c r="J6" s="4" t="s">
        <v>117</v>
      </c>
    </row>
    <row r="7" spans="6:10" ht="12.75">
      <c r="F7" s="5">
        <v>36433</v>
      </c>
      <c r="G7" s="5"/>
      <c r="H7" s="5">
        <v>36341</v>
      </c>
      <c r="I7" s="4"/>
      <c r="J7" s="5">
        <v>36433</v>
      </c>
    </row>
    <row r="8" spans="6:9" ht="12.75">
      <c r="F8" s="5"/>
      <c r="G8" s="5"/>
      <c r="H8" s="5"/>
      <c r="I8" s="4"/>
    </row>
    <row r="9" spans="2:10" ht="12.75">
      <c r="B9" s="3" t="s">
        <v>25</v>
      </c>
      <c r="J9" s="8"/>
    </row>
    <row r="10" ht="12.75">
      <c r="J10" s="8"/>
    </row>
    <row r="11" spans="2:10" ht="12.75">
      <c r="B11" s="1" t="s">
        <v>66</v>
      </c>
      <c r="F11" s="8">
        <f>+J11-97850-3526811-767700-2000-104073</f>
        <v>1354771</v>
      </c>
      <c r="H11" s="8">
        <v>4498434</v>
      </c>
      <c r="J11" s="8">
        <v>5853205</v>
      </c>
    </row>
    <row r="12" spans="2:10" ht="12.75">
      <c r="B12" s="1" t="s">
        <v>68</v>
      </c>
      <c r="F12" s="8">
        <f>+J12-50000</f>
        <v>4500</v>
      </c>
      <c r="H12" s="8">
        <v>50000</v>
      </c>
      <c r="J12" s="8">
        <v>54500</v>
      </c>
    </row>
    <row r="13" spans="2:10" ht="12.75">
      <c r="B13" s="1" t="s">
        <v>67</v>
      </c>
      <c r="F13" s="8">
        <v>0</v>
      </c>
      <c r="H13" s="8">
        <v>0</v>
      </c>
      <c r="J13" s="8">
        <v>0</v>
      </c>
    </row>
    <row r="14" spans="2:10" ht="12.75">
      <c r="B14" s="1" t="s">
        <v>69</v>
      </c>
      <c r="F14" s="8">
        <v>3177</v>
      </c>
      <c r="H14" s="8">
        <v>33829</v>
      </c>
      <c r="J14" s="8">
        <v>37006</v>
      </c>
    </row>
    <row r="15" spans="2:10" ht="12.75">
      <c r="B15" s="1" t="s">
        <v>70</v>
      </c>
      <c r="F15" s="8">
        <f>+J15-6561.62</f>
        <v>0</v>
      </c>
      <c r="H15" s="8">
        <v>6561.62</v>
      </c>
      <c r="J15" s="8">
        <v>6561.62</v>
      </c>
    </row>
    <row r="16" spans="2:10" ht="12.75">
      <c r="B16" s="1" t="s">
        <v>71</v>
      </c>
      <c r="F16" s="8">
        <f>+J16-0</f>
        <v>3900</v>
      </c>
      <c r="H16" s="8">
        <v>0</v>
      </c>
      <c r="J16" s="8">
        <v>3900</v>
      </c>
    </row>
    <row r="17" ht="12.75">
      <c r="J17" s="8"/>
    </row>
    <row r="18" spans="6:11" ht="13.5" thickBot="1">
      <c r="F18" s="9">
        <f>SUM(F11:F17)</f>
        <v>1366348</v>
      </c>
      <c r="G18" s="82"/>
      <c r="H18" s="9">
        <f>SUM(H11:H17)</f>
        <v>4588824.62</v>
      </c>
      <c r="J18" s="9">
        <f>SUM(J11:J17)</f>
        <v>5955172.62</v>
      </c>
      <c r="K18" s="10"/>
    </row>
    <row r="19" ht="13.5" thickTop="1">
      <c r="J19" s="8"/>
    </row>
    <row r="20" spans="2:10" ht="12.75">
      <c r="B20" s="3" t="s">
        <v>31</v>
      </c>
      <c r="J20" s="8"/>
    </row>
    <row r="21" spans="10:12" ht="12.75">
      <c r="J21" s="8"/>
      <c r="L21" s="10"/>
    </row>
    <row r="22" spans="2:10" ht="12.75">
      <c r="B22" s="1" t="s">
        <v>66</v>
      </c>
      <c r="F22" s="8">
        <f>+J22-380278-233208-12206-322582-67202</f>
        <v>601021</v>
      </c>
      <c r="H22" s="8">
        <v>1015476</v>
      </c>
      <c r="J22" s="8">
        <v>1616497</v>
      </c>
    </row>
    <row r="23" spans="2:10" ht="12.75">
      <c r="B23" s="1" t="s">
        <v>68</v>
      </c>
      <c r="F23" s="8">
        <f>+J23-483.36</f>
        <v>241.67999999999995</v>
      </c>
      <c r="H23" s="8">
        <v>483.36</v>
      </c>
      <c r="J23" s="8">
        <v>725.04</v>
      </c>
    </row>
    <row r="24" spans="2:10" ht="12.75">
      <c r="B24" s="1" t="s">
        <v>67</v>
      </c>
      <c r="F24" s="8">
        <v>0</v>
      </c>
      <c r="H24" s="8">
        <v>0</v>
      </c>
      <c r="J24" s="8">
        <v>0</v>
      </c>
    </row>
    <row r="25" spans="2:10" ht="12.75">
      <c r="B25" s="1" t="s">
        <v>69</v>
      </c>
      <c r="F25" s="8">
        <f>+J25-415444</f>
        <v>172033</v>
      </c>
      <c r="H25" s="8">
        <v>415444</v>
      </c>
      <c r="J25" s="8">
        <v>587477</v>
      </c>
    </row>
    <row r="26" spans="2:10" ht="12.75">
      <c r="B26" s="1" t="s">
        <v>70</v>
      </c>
      <c r="F26" s="8">
        <v>0</v>
      </c>
      <c r="H26" s="8">
        <v>0</v>
      </c>
      <c r="J26" s="8">
        <v>0</v>
      </c>
    </row>
    <row r="27" spans="2:10" ht="12.75">
      <c r="B27" s="1" t="s">
        <v>71</v>
      </c>
      <c r="F27" s="8">
        <f>+J27-8831.46</f>
        <v>4415.730000000001</v>
      </c>
      <c r="H27" s="8">
        <v>8831.46</v>
      </c>
      <c r="J27" s="8">
        <v>13247.19</v>
      </c>
    </row>
    <row r="28" ht="12.75">
      <c r="J28" s="8"/>
    </row>
    <row r="29" spans="6:11" ht="13.5" thickBot="1">
      <c r="F29" s="9">
        <f>SUM(F22:F28)</f>
        <v>777711.41</v>
      </c>
      <c r="G29" s="82"/>
      <c r="H29" s="9">
        <f>SUM(H22:H28)</f>
        <v>1440234.8199999998</v>
      </c>
      <c r="J29" s="9">
        <f>SUM(J22:J28)</f>
        <v>2217946.23</v>
      </c>
      <c r="K29" s="10"/>
    </row>
    <row r="30" ht="13.5" thickTop="1">
      <c r="J30" s="8"/>
    </row>
    <row r="31" spans="2:10" ht="12.75">
      <c r="B31" s="3" t="s">
        <v>32</v>
      </c>
      <c r="J31" s="8"/>
    </row>
    <row r="32" ht="12.75">
      <c r="J32" s="8"/>
    </row>
    <row r="33" spans="2:10" ht="12.75">
      <c r="B33" s="1" t="s">
        <v>66</v>
      </c>
      <c r="F33" s="8">
        <f>+J33-7368311</f>
        <v>3976975</v>
      </c>
      <c r="H33" s="8">
        <v>7368311</v>
      </c>
      <c r="J33" s="8">
        <v>11345286</v>
      </c>
    </row>
    <row r="34" spans="2:10" ht="12.75">
      <c r="B34" s="1" t="s">
        <v>68</v>
      </c>
      <c r="F34" s="8">
        <f>+J34-47587.98</f>
        <v>23793.989999999998</v>
      </c>
      <c r="H34" s="8">
        <v>47587.98</v>
      </c>
      <c r="J34" s="8">
        <v>71381.97</v>
      </c>
    </row>
    <row r="35" spans="2:10" ht="12.75">
      <c r="B35" s="1" t="s">
        <v>67</v>
      </c>
      <c r="F35" s="8">
        <v>0</v>
      </c>
      <c r="H35" s="8">
        <v>0</v>
      </c>
      <c r="J35" s="8">
        <v>0</v>
      </c>
    </row>
    <row r="36" spans="2:10" ht="12.75">
      <c r="B36" s="1" t="s">
        <v>69</v>
      </c>
      <c r="F36" s="8">
        <f>+J36-1535392</f>
        <v>767101</v>
      </c>
      <c r="H36" s="8">
        <v>1535392</v>
      </c>
      <c r="J36" s="8">
        <v>2302493</v>
      </c>
    </row>
    <row r="37" spans="2:10" ht="12.75">
      <c r="B37" s="1" t="s">
        <v>70</v>
      </c>
      <c r="F37" s="8">
        <f>+J37-18761.64</f>
        <v>11335.14</v>
      </c>
      <c r="H37" s="8">
        <v>18761.64</v>
      </c>
      <c r="J37" s="8">
        <v>30096.78</v>
      </c>
    </row>
    <row r="38" spans="2:10" ht="12.75">
      <c r="B38" s="1" t="s">
        <v>71</v>
      </c>
      <c r="F38" s="8">
        <f>+J38-64561.08</f>
        <v>33799.08</v>
      </c>
      <c r="H38" s="8">
        <v>64561.08</v>
      </c>
      <c r="J38" s="8">
        <v>98360.16</v>
      </c>
    </row>
    <row r="39" ht="12.75">
      <c r="J39" s="8"/>
    </row>
    <row r="40" spans="6:11" ht="13.5" thickBot="1">
      <c r="F40" s="9">
        <f>SUM(F33:F39)</f>
        <v>4813004.21</v>
      </c>
      <c r="G40" s="82"/>
      <c r="H40" s="9">
        <f>SUM(H33:H39)</f>
        <v>9034613.700000001</v>
      </c>
      <c r="J40" s="9">
        <f>SUM(J33:J39)</f>
        <v>13847617.91</v>
      </c>
      <c r="K40" s="10"/>
    </row>
    <row r="41" ht="13.5" thickTop="1"/>
  </sheetData>
  <printOptions/>
  <pageMargins left="0.54" right="0.32" top="0.64" bottom="0.58" header="0.5" footer="0.42"/>
  <pageSetup horizontalDpi="180" verticalDpi="18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78"/>
  <sheetViews>
    <sheetView workbookViewId="0" topLeftCell="A19">
      <selection activeCell="I32" sqref="I32"/>
    </sheetView>
  </sheetViews>
  <sheetFormatPr defaultColWidth="9.140625" defaultRowHeight="12.75"/>
  <cols>
    <col min="1" max="1" width="9.140625" style="1" customWidth="1"/>
    <col min="2" max="2" width="3.421875" style="2" customWidth="1"/>
    <col min="3" max="4" width="3.57421875" style="1" customWidth="1"/>
    <col min="5" max="5" width="9.140625" style="1" customWidth="1"/>
    <col min="6" max="6" width="11.28125" style="1" customWidth="1"/>
    <col min="7" max="7" width="17.57421875" style="1" customWidth="1"/>
    <col min="8" max="8" width="14.00390625" style="1" customWidth="1"/>
    <col min="9" max="9" width="9.140625" style="1" customWidth="1"/>
    <col min="10" max="10" width="14.00390625" style="1" customWidth="1"/>
    <col min="11" max="16384" width="9.140625" style="1" customWidth="1"/>
  </cols>
  <sheetData>
    <row r="3" ht="12.75">
      <c r="B3" s="11" t="s">
        <v>0</v>
      </c>
    </row>
    <row r="4" ht="12.75">
      <c r="B4" s="12"/>
    </row>
    <row r="5" ht="12.75">
      <c r="B5" s="12"/>
    </row>
    <row r="6" ht="12.75">
      <c r="B6" s="11" t="s">
        <v>72</v>
      </c>
    </row>
    <row r="7" spans="8:10" ht="12.75">
      <c r="H7" s="4" t="s">
        <v>104</v>
      </c>
      <c r="J7" s="4" t="s">
        <v>104</v>
      </c>
    </row>
    <row r="8" spans="8:10" ht="12.75">
      <c r="H8" s="4" t="s">
        <v>105</v>
      </c>
      <c r="J8" s="4" t="s">
        <v>106</v>
      </c>
    </row>
    <row r="9" spans="8:10" ht="12.75">
      <c r="H9" s="4" t="s">
        <v>13</v>
      </c>
      <c r="J9" s="4" t="s">
        <v>107</v>
      </c>
    </row>
    <row r="10" spans="8:10" ht="12.75">
      <c r="H10" s="4" t="s">
        <v>8</v>
      </c>
      <c r="J10" s="4" t="s">
        <v>108</v>
      </c>
    </row>
    <row r="11" spans="8:10" ht="12.75">
      <c r="H11" s="5">
        <v>36433</v>
      </c>
      <c r="J11" s="5">
        <v>36160</v>
      </c>
    </row>
    <row r="12" spans="8:10" ht="12.75">
      <c r="H12" s="5" t="s">
        <v>19</v>
      </c>
      <c r="J12" s="5" t="s">
        <v>19</v>
      </c>
    </row>
    <row r="14" spans="2:10" ht="12.75">
      <c r="B14" s="2">
        <v>1</v>
      </c>
      <c r="C14" s="1" t="s">
        <v>73</v>
      </c>
      <c r="H14" s="15">
        <v>81958842</v>
      </c>
      <c r="I14" s="14"/>
      <c r="J14" s="16">
        <v>85760</v>
      </c>
    </row>
    <row r="15" spans="8:10" ht="12.75">
      <c r="H15" s="15"/>
      <c r="I15" s="14"/>
      <c r="J15" s="16"/>
    </row>
    <row r="16" spans="2:10" ht="12.75">
      <c r="B16" s="2">
        <v>2</v>
      </c>
      <c r="C16" s="1" t="s">
        <v>74</v>
      </c>
      <c r="H16" s="15">
        <v>10793736</v>
      </c>
      <c r="I16" s="14"/>
      <c r="J16" s="16">
        <v>12533</v>
      </c>
    </row>
    <row r="17" spans="8:10" ht="12.75">
      <c r="H17" s="15"/>
      <c r="I17" s="14"/>
      <c r="J17" s="16"/>
    </row>
    <row r="18" spans="2:10" ht="12.75">
      <c r="B18" s="2">
        <v>3</v>
      </c>
      <c r="C18" s="1" t="s">
        <v>75</v>
      </c>
      <c r="H18" s="16">
        <v>0</v>
      </c>
      <c r="I18" s="14"/>
      <c r="J18" s="16">
        <v>0</v>
      </c>
    </row>
    <row r="19" spans="8:10" ht="12.75">
      <c r="H19" s="15"/>
      <c r="I19" s="14"/>
      <c r="J19" s="16"/>
    </row>
    <row r="20" spans="2:10" ht="12.75">
      <c r="B20" s="2">
        <v>4</v>
      </c>
      <c r="C20" s="1" t="s">
        <v>76</v>
      </c>
      <c r="H20" s="16">
        <v>0</v>
      </c>
      <c r="I20" s="14"/>
      <c r="J20" s="16">
        <v>0</v>
      </c>
    </row>
    <row r="21" spans="8:10" ht="12.75">
      <c r="H21" s="15"/>
      <c r="I21" s="14"/>
      <c r="J21" s="16"/>
    </row>
    <row r="22" spans="8:10" ht="12.75">
      <c r="H22" s="15"/>
      <c r="I22" s="14"/>
      <c r="J22" s="16"/>
    </row>
    <row r="23" spans="2:10" ht="12.75">
      <c r="B23" s="2">
        <v>5</v>
      </c>
      <c r="C23" s="1" t="s">
        <v>77</v>
      </c>
      <c r="H23" s="15"/>
      <c r="I23" s="14"/>
      <c r="J23" s="16"/>
    </row>
    <row r="24" spans="8:10" ht="12.75">
      <c r="H24" s="15"/>
      <c r="I24" s="14"/>
      <c r="J24" s="16"/>
    </row>
    <row r="25" spans="4:10" ht="12.75">
      <c r="D25" s="13" t="s">
        <v>78</v>
      </c>
      <c r="H25" s="15">
        <f>2025617+217944127</f>
        <v>219969744</v>
      </c>
      <c r="I25" s="14"/>
      <c r="J25" s="16">
        <f>1967+206069</f>
        <v>208036</v>
      </c>
    </row>
    <row r="26" spans="4:10" ht="12.75">
      <c r="D26" s="13" t="s">
        <v>79</v>
      </c>
      <c r="H26" s="15">
        <v>238684171</v>
      </c>
      <c r="I26" s="14"/>
      <c r="J26" s="16">
        <v>227479</v>
      </c>
    </row>
    <row r="27" spans="4:10" ht="12.75">
      <c r="D27" s="13" t="s">
        <v>80</v>
      </c>
      <c r="H27" s="15">
        <v>31242255</v>
      </c>
      <c r="I27" s="14"/>
      <c r="J27" s="16">
        <v>28350</v>
      </c>
    </row>
    <row r="28" spans="4:10" ht="12.75">
      <c r="D28" s="13" t="s">
        <v>81</v>
      </c>
      <c r="H28" s="15">
        <v>1411724</v>
      </c>
      <c r="I28" s="14"/>
      <c r="J28" s="16">
        <v>4341</v>
      </c>
    </row>
    <row r="29" spans="4:10" ht="12.75">
      <c r="D29" s="13" t="s">
        <v>89</v>
      </c>
      <c r="H29" s="15"/>
      <c r="I29" s="14"/>
      <c r="J29" s="16"/>
    </row>
    <row r="30" spans="4:10" ht="12.75">
      <c r="D30" s="13"/>
      <c r="E30" s="1" t="s">
        <v>109</v>
      </c>
      <c r="H30" s="15">
        <f>31622007-15156948-1069198</f>
        <v>15395861</v>
      </c>
      <c r="I30" s="14"/>
      <c r="J30" s="16">
        <f>19552-11693</f>
        <v>7859</v>
      </c>
    </row>
    <row r="31" spans="8:10" ht="12.75">
      <c r="H31" s="15"/>
      <c r="I31" s="14"/>
      <c r="J31" s="16"/>
    </row>
    <row r="32" spans="2:10" ht="12.75">
      <c r="B32" s="2">
        <v>6</v>
      </c>
      <c r="C32" s="1" t="s">
        <v>82</v>
      </c>
      <c r="H32" s="15"/>
      <c r="I32" s="14"/>
      <c r="J32" s="16"/>
    </row>
    <row r="33" spans="3:10" ht="12.75">
      <c r="C33" s="1" t="s">
        <v>83</v>
      </c>
      <c r="H33" s="15"/>
      <c r="I33" s="14"/>
      <c r="J33" s="16"/>
    </row>
    <row r="34" spans="4:10" ht="12.75">
      <c r="D34" s="13" t="s">
        <v>84</v>
      </c>
      <c r="H34" s="15">
        <v>33883324</v>
      </c>
      <c r="I34" s="14"/>
      <c r="J34" s="16">
        <v>36189</v>
      </c>
    </row>
    <row r="35" spans="4:10" ht="12.75">
      <c r="D35" s="13" t="s">
        <v>85</v>
      </c>
      <c r="H35" s="15">
        <f>205419147-15156948-1069198+1000</f>
        <v>189194001</v>
      </c>
      <c r="I35" s="14"/>
      <c r="J35" s="16">
        <f>175569-11693</f>
        <v>163876</v>
      </c>
    </row>
    <row r="36" spans="4:10" ht="12.75">
      <c r="D36" s="13" t="s">
        <v>86</v>
      </c>
      <c r="H36" s="15">
        <f>17983599+21000</f>
        <v>18004599</v>
      </c>
      <c r="I36" s="14"/>
      <c r="J36" s="16">
        <v>18784</v>
      </c>
    </row>
    <row r="37" spans="4:10" ht="12.75">
      <c r="D37" s="13" t="s">
        <v>87</v>
      </c>
      <c r="H37" s="15">
        <v>1439155</v>
      </c>
      <c r="I37" s="14"/>
      <c r="J37" s="16">
        <v>7114</v>
      </c>
    </row>
    <row r="38" spans="4:10" ht="12.75">
      <c r="D38" s="13" t="s">
        <v>88</v>
      </c>
      <c r="H38" s="15"/>
      <c r="I38" s="14"/>
      <c r="J38" s="16"/>
    </row>
    <row r="39" spans="4:10" ht="12.75">
      <c r="D39" s="13"/>
      <c r="E39" s="1" t="s">
        <v>110</v>
      </c>
      <c r="H39" s="15">
        <v>5024975</v>
      </c>
      <c r="I39" s="14"/>
      <c r="J39" s="16">
        <v>4884</v>
      </c>
    </row>
    <row r="40" spans="4:10" ht="12.75">
      <c r="D40" s="13"/>
      <c r="E40" s="1" t="s">
        <v>111</v>
      </c>
      <c r="H40" s="15">
        <f>1234544-21000</f>
        <v>1213544</v>
      </c>
      <c r="I40" s="14"/>
      <c r="J40" s="16">
        <v>0</v>
      </c>
    </row>
    <row r="41" spans="4:10" ht="12.75">
      <c r="D41" s="13"/>
      <c r="H41" s="15"/>
      <c r="I41" s="14"/>
      <c r="J41" s="16"/>
    </row>
    <row r="42" spans="2:10" ht="12.75">
      <c r="B42" s="2">
        <v>7</v>
      </c>
      <c r="C42" s="1" t="s">
        <v>90</v>
      </c>
      <c r="H42" s="15">
        <f>SUM(H25:H30)-H34-H35-H36-H37-H39-H40</f>
        <v>257944157</v>
      </c>
      <c r="I42" s="14"/>
      <c r="J42" s="16">
        <f>SUM(J25:J30)-J34-J35-J36-J37-J39</f>
        <v>245218</v>
      </c>
    </row>
    <row r="43" spans="8:10" ht="12.75">
      <c r="H43" s="15"/>
      <c r="I43" s="14"/>
      <c r="J43" s="16"/>
    </row>
    <row r="44" spans="2:10" ht="12.75">
      <c r="B44" s="2">
        <v>8</v>
      </c>
      <c r="C44" s="1" t="s">
        <v>91</v>
      </c>
      <c r="H44" s="15"/>
      <c r="I44" s="14"/>
      <c r="J44" s="16"/>
    </row>
    <row r="45" spans="8:10" ht="12.75">
      <c r="H45" s="15"/>
      <c r="I45" s="14"/>
      <c r="J45" s="16"/>
    </row>
    <row r="46" spans="3:10" ht="12.75">
      <c r="C46" s="1" t="s">
        <v>92</v>
      </c>
      <c r="H46" s="15">
        <v>60000240</v>
      </c>
      <c r="I46" s="14"/>
      <c r="J46" s="16">
        <v>60000</v>
      </c>
    </row>
    <row r="47" spans="8:10" ht="12.75">
      <c r="H47" s="15"/>
      <c r="I47" s="14"/>
      <c r="J47" s="16"/>
    </row>
    <row r="48" spans="3:10" ht="12.75">
      <c r="C48" s="1" t="s">
        <v>93</v>
      </c>
      <c r="H48" s="15"/>
      <c r="I48" s="14"/>
      <c r="J48" s="16"/>
    </row>
    <row r="49" spans="4:10" ht="12.75">
      <c r="D49" s="13" t="s">
        <v>94</v>
      </c>
      <c r="H49" s="16">
        <v>0</v>
      </c>
      <c r="I49" s="14"/>
      <c r="J49" s="16">
        <v>0</v>
      </c>
    </row>
    <row r="50" spans="4:10" ht="12.75">
      <c r="D50" s="13" t="s">
        <v>95</v>
      </c>
      <c r="H50" s="16">
        <v>0</v>
      </c>
      <c r="I50" s="14"/>
      <c r="J50" s="16">
        <v>0</v>
      </c>
    </row>
    <row r="51" spans="4:10" ht="12.75">
      <c r="D51" s="13" t="s">
        <v>96</v>
      </c>
      <c r="H51" s="16">
        <v>0</v>
      </c>
      <c r="I51" s="14"/>
      <c r="J51" s="16">
        <v>0</v>
      </c>
    </row>
    <row r="52" spans="4:10" ht="12.75">
      <c r="D52" s="13" t="s">
        <v>97</v>
      </c>
      <c r="H52" s="16">
        <v>0</v>
      </c>
      <c r="I52" s="14"/>
      <c r="J52" s="16">
        <v>0</v>
      </c>
    </row>
    <row r="53" spans="4:10" ht="12.75">
      <c r="D53" s="13" t="s">
        <v>98</v>
      </c>
      <c r="H53" s="15">
        <v>170272615</v>
      </c>
      <c r="I53" s="14"/>
      <c r="J53" s="16">
        <v>167994</v>
      </c>
    </row>
    <row r="54" spans="4:10" ht="12.75">
      <c r="D54" s="13" t="s">
        <v>99</v>
      </c>
      <c r="H54" s="16">
        <v>0</v>
      </c>
      <c r="I54" s="14"/>
      <c r="J54" s="16">
        <v>0</v>
      </c>
    </row>
    <row r="55" spans="8:10" ht="12.75">
      <c r="H55" s="15"/>
      <c r="I55" s="14"/>
      <c r="J55" s="16"/>
    </row>
    <row r="56" spans="2:10" ht="12.75">
      <c r="B56" s="2">
        <v>9</v>
      </c>
      <c r="C56" s="1" t="s">
        <v>100</v>
      </c>
      <c r="H56" s="15">
        <v>9879216</v>
      </c>
      <c r="I56" s="14"/>
      <c r="J56" s="16">
        <v>10028</v>
      </c>
    </row>
    <row r="57" spans="8:10" ht="12.75">
      <c r="H57" s="15"/>
      <c r="I57" s="14"/>
      <c r="J57" s="16"/>
    </row>
    <row r="58" spans="2:10" ht="12.75">
      <c r="B58" s="2">
        <v>10</v>
      </c>
      <c r="C58" s="1" t="s">
        <v>101</v>
      </c>
      <c r="H58" s="15">
        <v>93635000</v>
      </c>
      <c r="I58" s="14"/>
      <c r="J58" s="16">
        <v>93635</v>
      </c>
    </row>
    <row r="59" spans="8:10" ht="12.75">
      <c r="H59" s="15"/>
      <c r="I59" s="14"/>
      <c r="J59" s="16"/>
    </row>
    <row r="60" spans="2:10" ht="12.75">
      <c r="B60" s="2">
        <v>11</v>
      </c>
      <c r="C60" s="1" t="s">
        <v>102</v>
      </c>
      <c r="H60" s="15"/>
      <c r="I60" s="14"/>
      <c r="J60" s="16"/>
    </row>
    <row r="61" spans="4:10" ht="12.75">
      <c r="D61" s="13" t="s">
        <v>118</v>
      </c>
      <c r="H61" s="15">
        <v>6504236</v>
      </c>
      <c r="I61" s="14"/>
      <c r="J61" s="16">
        <v>1447</v>
      </c>
    </row>
    <row r="62" spans="4:10" ht="12.75">
      <c r="D62" s="13" t="s">
        <v>119</v>
      </c>
      <c r="H62" s="15">
        <v>10406428</v>
      </c>
      <c r="I62" s="14"/>
      <c r="J62" s="16">
        <v>10407</v>
      </c>
    </row>
    <row r="63" spans="8:10" ht="12.75">
      <c r="H63" s="14"/>
      <c r="I63" s="14"/>
      <c r="J63" s="14"/>
    </row>
    <row r="64" spans="2:10" ht="12.75">
      <c r="B64" s="2">
        <v>12</v>
      </c>
      <c r="C64" s="1" t="s">
        <v>103</v>
      </c>
      <c r="H64" s="14">
        <f>(+H46+H53)/H46*100</f>
        <v>383.78655652044057</v>
      </c>
      <c r="I64" s="14"/>
      <c r="J64" s="14">
        <f>(+J46+J53)/J46*100</f>
        <v>379.99</v>
      </c>
    </row>
    <row r="65" spans="8:10" ht="12.75">
      <c r="H65" s="14"/>
      <c r="I65" s="14"/>
      <c r="J65" s="14"/>
    </row>
    <row r="66" spans="8:10" ht="12.75">
      <c r="H66" s="14"/>
      <c r="I66" s="14"/>
      <c r="J66" s="14"/>
    </row>
    <row r="67" spans="8:10" ht="12.75">
      <c r="H67" s="14"/>
      <c r="I67" s="14"/>
      <c r="J67" s="14"/>
    </row>
    <row r="68" spans="8:10" ht="12.75">
      <c r="H68" s="14"/>
      <c r="I68" s="14"/>
      <c r="J68" s="14"/>
    </row>
    <row r="69" spans="8:10" ht="12.75">
      <c r="H69" s="14"/>
      <c r="I69" s="14"/>
      <c r="J69" s="14"/>
    </row>
    <row r="70" spans="8:10" ht="12.75">
      <c r="H70" s="14"/>
      <c r="I70" s="14"/>
      <c r="J70" s="14"/>
    </row>
    <row r="71" spans="8:10" ht="12.75">
      <c r="H71" s="14"/>
      <c r="I71" s="14"/>
      <c r="J71" s="14"/>
    </row>
    <row r="72" spans="8:10" ht="12.75">
      <c r="H72" s="14"/>
      <c r="I72" s="14"/>
      <c r="J72" s="14"/>
    </row>
    <row r="73" spans="8:10" ht="12.75">
      <c r="H73" s="14"/>
      <c r="I73" s="14"/>
      <c r="J73" s="14"/>
    </row>
    <row r="74" spans="8:10" ht="12.75">
      <c r="H74" s="14"/>
      <c r="I74" s="14"/>
      <c r="J74" s="14"/>
    </row>
    <row r="75" spans="8:10" ht="12.75">
      <c r="H75" s="14"/>
      <c r="I75" s="14"/>
      <c r="J75" s="14"/>
    </row>
    <row r="76" spans="8:10" ht="12.75">
      <c r="H76" s="14"/>
      <c r="I76" s="14"/>
      <c r="J76" s="14"/>
    </row>
    <row r="77" spans="8:10" ht="12.75">
      <c r="H77" s="14"/>
      <c r="I77" s="14"/>
      <c r="J77" s="14"/>
    </row>
    <row r="78" spans="8:10" ht="12.75">
      <c r="H78" s="14"/>
      <c r="I78" s="14"/>
      <c r="J78" s="14"/>
    </row>
  </sheetData>
  <printOptions horizontalCentered="1"/>
  <pageMargins left="0.75" right="0.75" top="0.5" bottom="0.52" header="0.35" footer="0.38"/>
  <pageSetup horizontalDpi="180" verticalDpi="18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U333"/>
  <sheetViews>
    <sheetView tabSelected="1" workbookViewId="0" topLeftCell="A11">
      <selection activeCell="Q26" sqref="Q26"/>
    </sheetView>
  </sheetViews>
  <sheetFormatPr defaultColWidth="9.140625" defaultRowHeight="12.75"/>
  <cols>
    <col min="1" max="1" width="9.140625" style="104" customWidth="1"/>
    <col min="2" max="2" width="3.28125" style="104" customWidth="1"/>
    <col min="3" max="4" width="3.28125" style="103" customWidth="1"/>
    <col min="5" max="5" width="1.8515625" style="103" customWidth="1"/>
    <col min="6" max="8" width="9.140625" style="104" customWidth="1"/>
    <col min="9" max="9" width="10.00390625" style="104" customWidth="1"/>
    <col min="10" max="10" width="1.7109375" style="104" customWidth="1"/>
    <col min="11" max="11" width="13.140625" style="104" customWidth="1"/>
    <col min="12" max="12" width="1.1484375" style="104" customWidth="1"/>
    <col min="13" max="13" width="1.7109375" style="104" customWidth="1"/>
    <col min="14" max="14" width="13.7109375" style="104" customWidth="1"/>
    <col min="15" max="16" width="1.7109375" style="104" customWidth="1"/>
    <col min="17" max="17" width="11.7109375" style="104" customWidth="1"/>
    <col min="18" max="19" width="1.7109375" style="104" customWidth="1"/>
    <col min="20" max="20" width="13.7109375" style="104" customWidth="1"/>
    <col min="21" max="21" width="1.7109375" style="104" customWidth="1"/>
    <col min="22" max="16384" width="9.140625" style="104" customWidth="1"/>
  </cols>
  <sheetData>
    <row r="3" spans="2:20" ht="12.75">
      <c r="B3" s="102"/>
      <c r="T3" s="105"/>
    </row>
    <row r="5" ht="12.75">
      <c r="B5" s="102"/>
    </row>
    <row r="6" ht="12.75">
      <c r="B6" s="102"/>
    </row>
    <row r="7" ht="12.75">
      <c r="B7" s="102" t="s">
        <v>136</v>
      </c>
    </row>
    <row r="8" ht="12.75">
      <c r="B8" s="102" t="s">
        <v>2</v>
      </c>
    </row>
    <row r="9" ht="12.75">
      <c r="B9" s="102"/>
    </row>
    <row r="10" ht="12.75">
      <c r="B10" s="102" t="s">
        <v>4</v>
      </c>
    </row>
    <row r="11" ht="13.5" thickBot="1">
      <c r="B11" s="102"/>
    </row>
    <row r="12" spans="2:21" ht="12.75">
      <c r="B12" s="106"/>
      <c r="C12" s="107"/>
      <c r="D12" s="107"/>
      <c r="E12" s="107"/>
      <c r="F12" s="108"/>
      <c r="G12" s="108"/>
      <c r="H12" s="108"/>
      <c r="I12" s="108"/>
      <c r="J12" s="109"/>
      <c r="K12" s="186" t="s">
        <v>137</v>
      </c>
      <c r="L12" s="186"/>
      <c r="M12" s="186"/>
      <c r="N12" s="186"/>
      <c r="O12" s="110"/>
      <c r="P12" s="111"/>
      <c r="Q12" s="186" t="s">
        <v>12</v>
      </c>
      <c r="R12" s="186"/>
      <c r="S12" s="186"/>
      <c r="T12" s="186"/>
      <c r="U12" s="112"/>
    </row>
    <row r="13" spans="2:21" ht="12.75">
      <c r="B13" s="113"/>
      <c r="C13" s="114"/>
      <c r="D13" s="114"/>
      <c r="E13" s="114"/>
      <c r="F13" s="115"/>
      <c r="G13" s="115"/>
      <c r="H13" s="115"/>
      <c r="I13" s="115"/>
      <c r="J13" s="116"/>
      <c r="K13" s="117" t="s">
        <v>6</v>
      </c>
      <c r="L13" s="118"/>
      <c r="M13" s="119"/>
      <c r="N13" s="118" t="s">
        <v>106</v>
      </c>
      <c r="O13" s="120"/>
      <c r="P13" s="121"/>
      <c r="Q13" s="117" t="s">
        <v>13</v>
      </c>
      <c r="R13" s="117"/>
      <c r="S13" s="119"/>
      <c r="T13" s="117" t="s">
        <v>106</v>
      </c>
      <c r="U13" s="122"/>
    </row>
    <row r="14" spans="2:21" ht="12.75">
      <c r="B14" s="113"/>
      <c r="C14" s="114"/>
      <c r="D14" s="114"/>
      <c r="E14" s="114"/>
      <c r="F14" s="115"/>
      <c r="G14" s="115"/>
      <c r="H14" s="115"/>
      <c r="I14" s="115"/>
      <c r="J14" s="116"/>
      <c r="K14" s="117" t="s">
        <v>7</v>
      </c>
      <c r="L14" s="117"/>
      <c r="M14" s="123"/>
      <c r="N14" s="117" t="s">
        <v>14</v>
      </c>
      <c r="O14" s="120"/>
      <c r="P14" s="121"/>
      <c r="Q14" s="117" t="s">
        <v>14</v>
      </c>
      <c r="R14" s="117"/>
      <c r="S14" s="123"/>
      <c r="T14" s="117" t="s">
        <v>14</v>
      </c>
      <c r="U14" s="122"/>
    </row>
    <row r="15" spans="2:21" ht="12.75">
      <c r="B15" s="113"/>
      <c r="C15" s="114"/>
      <c r="D15" s="114"/>
      <c r="E15" s="114"/>
      <c r="F15" s="115"/>
      <c r="G15" s="115"/>
      <c r="H15" s="115"/>
      <c r="I15" s="115"/>
      <c r="J15" s="116"/>
      <c r="K15" s="117" t="s">
        <v>8</v>
      </c>
      <c r="L15" s="117"/>
      <c r="M15" s="123"/>
      <c r="N15" s="117" t="s">
        <v>11</v>
      </c>
      <c r="O15" s="120"/>
      <c r="P15" s="121"/>
      <c r="Q15" s="117" t="s">
        <v>15</v>
      </c>
      <c r="R15" s="117"/>
      <c r="S15" s="123"/>
      <c r="T15" s="117" t="s">
        <v>15</v>
      </c>
      <c r="U15" s="122"/>
    </row>
    <row r="16" spans="2:21" ht="12.75">
      <c r="B16" s="113"/>
      <c r="C16" s="114"/>
      <c r="D16" s="114"/>
      <c r="E16" s="114"/>
      <c r="F16" s="115"/>
      <c r="G16" s="115"/>
      <c r="H16" s="115"/>
      <c r="I16" s="115"/>
      <c r="J16" s="116"/>
      <c r="K16" s="183">
        <v>36525</v>
      </c>
      <c r="L16" s="124"/>
      <c r="M16" s="125"/>
      <c r="N16" s="183">
        <v>36160</v>
      </c>
      <c r="O16" s="120"/>
      <c r="P16" s="121"/>
      <c r="Q16" s="183">
        <v>36525</v>
      </c>
      <c r="R16" s="124"/>
      <c r="S16" s="125"/>
      <c r="T16" s="183">
        <v>36160</v>
      </c>
      <c r="U16" s="122"/>
    </row>
    <row r="17" spans="2:21" ht="13.5" thickBot="1">
      <c r="B17" s="126"/>
      <c r="C17" s="127"/>
      <c r="D17" s="127"/>
      <c r="E17" s="127"/>
      <c r="F17" s="128"/>
      <c r="G17" s="128"/>
      <c r="H17" s="128"/>
      <c r="I17" s="128"/>
      <c r="J17" s="129"/>
      <c r="K17" s="130" t="s">
        <v>19</v>
      </c>
      <c r="L17" s="130"/>
      <c r="M17" s="131"/>
      <c r="N17" s="130" t="s">
        <v>19</v>
      </c>
      <c r="O17" s="132"/>
      <c r="P17" s="133"/>
      <c r="Q17" s="130" t="s">
        <v>19</v>
      </c>
      <c r="R17" s="130"/>
      <c r="S17" s="131"/>
      <c r="T17" s="130" t="s">
        <v>19</v>
      </c>
      <c r="U17" s="134"/>
    </row>
    <row r="18" spans="2:21" ht="6" customHeight="1">
      <c r="B18" s="113"/>
      <c r="C18" s="114"/>
      <c r="D18" s="114"/>
      <c r="E18" s="135"/>
      <c r="F18" s="108"/>
      <c r="G18" s="108"/>
      <c r="H18" s="108"/>
      <c r="I18" s="136"/>
      <c r="J18" s="116"/>
      <c r="K18" s="115"/>
      <c r="L18" s="115"/>
      <c r="M18" s="116"/>
      <c r="N18" s="115"/>
      <c r="O18" s="115"/>
      <c r="P18" s="116"/>
      <c r="Q18" s="115"/>
      <c r="R18" s="115"/>
      <c r="S18" s="116"/>
      <c r="T18" s="115"/>
      <c r="U18" s="122"/>
    </row>
    <row r="19" spans="2:21" ht="12.75">
      <c r="B19" s="137">
        <v>1</v>
      </c>
      <c r="C19" s="138" t="s">
        <v>21</v>
      </c>
      <c r="D19" s="138"/>
      <c r="E19" s="139"/>
      <c r="F19" s="115" t="s">
        <v>20</v>
      </c>
      <c r="G19" s="115"/>
      <c r="H19" s="115"/>
      <c r="I19" s="140"/>
      <c r="J19" s="116"/>
      <c r="K19" s="141">
        <f>+Q19-196709880</f>
        <v>83621502</v>
      </c>
      <c r="L19" s="141"/>
      <c r="M19" s="142"/>
      <c r="N19" s="143" t="s">
        <v>129</v>
      </c>
      <c r="O19" s="144"/>
      <c r="P19" s="145"/>
      <c r="Q19" s="141">
        <v>280331382</v>
      </c>
      <c r="R19" s="141"/>
      <c r="S19" s="142"/>
      <c r="T19" s="141">
        <v>412897000</v>
      </c>
      <c r="U19" s="146"/>
    </row>
    <row r="20" spans="2:21" ht="6" customHeight="1">
      <c r="B20" s="147"/>
      <c r="C20" s="148"/>
      <c r="D20" s="148"/>
      <c r="E20" s="149"/>
      <c r="F20" s="150"/>
      <c r="G20" s="150"/>
      <c r="H20" s="150"/>
      <c r="I20" s="151"/>
      <c r="J20" s="152"/>
      <c r="K20" s="153"/>
      <c r="L20" s="153"/>
      <c r="M20" s="154"/>
      <c r="N20" s="155"/>
      <c r="O20" s="155"/>
      <c r="P20" s="156"/>
      <c r="Q20" s="153"/>
      <c r="R20" s="153"/>
      <c r="S20" s="154"/>
      <c r="T20" s="155"/>
      <c r="U20" s="157"/>
    </row>
    <row r="21" spans="2:21" ht="6" customHeight="1">
      <c r="B21" s="137"/>
      <c r="C21" s="114"/>
      <c r="D21" s="114"/>
      <c r="E21" s="158"/>
      <c r="F21" s="115"/>
      <c r="G21" s="115"/>
      <c r="H21" s="115"/>
      <c r="I21" s="140"/>
      <c r="J21" s="116"/>
      <c r="K21" s="141"/>
      <c r="L21" s="141"/>
      <c r="M21" s="142"/>
      <c r="N21" s="144"/>
      <c r="O21" s="144"/>
      <c r="P21" s="145"/>
      <c r="Q21" s="141"/>
      <c r="R21" s="141"/>
      <c r="S21" s="142"/>
      <c r="T21" s="144"/>
      <c r="U21" s="122"/>
    </row>
    <row r="22" spans="2:21" ht="12.75">
      <c r="B22" s="137"/>
      <c r="C22" s="138" t="s">
        <v>22</v>
      </c>
      <c r="D22" s="138"/>
      <c r="E22" s="139"/>
      <c r="F22" s="115" t="s">
        <v>23</v>
      </c>
      <c r="G22" s="115"/>
      <c r="H22" s="115"/>
      <c r="I22" s="140"/>
      <c r="J22" s="116"/>
      <c r="K22" s="159">
        <v>0</v>
      </c>
      <c r="L22" s="141"/>
      <c r="M22" s="142"/>
      <c r="N22" s="143" t="s">
        <v>129</v>
      </c>
      <c r="O22" s="144"/>
      <c r="P22" s="145"/>
      <c r="Q22" s="160">
        <v>0</v>
      </c>
      <c r="R22" s="141"/>
      <c r="S22" s="142"/>
      <c r="T22" s="160">
        <v>0</v>
      </c>
      <c r="U22" s="122"/>
    </row>
    <row r="23" spans="2:21" ht="6" customHeight="1">
      <c r="B23" s="147"/>
      <c r="C23" s="148"/>
      <c r="D23" s="148"/>
      <c r="E23" s="149"/>
      <c r="F23" s="150"/>
      <c r="G23" s="150"/>
      <c r="H23" s="150"/>
      <c r="I23" s="151"/>
      <c r="J23" s="152"/>
      <c r="K23" s="153"/>
      <c r="L23" s="153"/>
      <c r="M23" s="154"/>
      <c r="N23" s="155"/>
      <c r="O23" s="155"/>
      <c r="P23" s="156"/>
      <c r="Q23" s="153"/>
      <c r="R23" s="153"/>
      <c r="S23" s="154"/>
      <c r="T23" s="155"/>
      <c r="U23" s="157"/>
    </row>
    <row r="24" spans="2:21" ht="6" customHeight="1">
      <c r="B24" s="137"/>
      <c r="C24" s="114"/>
      <c r="D24" s="114"/>
      <c r="E24" s="158"/>
      <c r="F24" s="115"/>
      <c r="G24" s="115"/>
      <c r="H24" s="115"/>
      <c r="I24" s="140"/>
      <c r="J24" s="116"/>
      <c r="K24" s="141"/>
      <c r="L24" s="141"/>
      <c r="M24" s="142"/>
      <c r="N24" s="144"/>
      <c r="O24" s="144"/>
      <c r="P24" s="145"/>
      <c r="Q24" s="141"/>
      <c r="R24" s="141"/>
      <c r="S24" s="142"/>
      <c r="T24" s="144"/>
      <c r="U24" s="122"/>
    </row>
    <row r="25" spans="2:21" ht="12.75">
      <c r="B25" s="137"/>
      <c r="C25" s="138" t="s">
        <v>24</v>
      </c>
      <c r="D25" s="138"/>
      <c r="E25" s="139"/>
      <c r="F25" s="115" t="s">
        <v>25</v>
      </c>
      <c r="G25" s="115"/>
      <c r="H25" s="115"/>
      <c r="I25" s="140"/>
      <c r="J25" s="116"/>
      <c r="K25" s="141">
        <v>492000</v>
      </c>
      <c r="L25" s="141"/>
      <c r="M25" s="142"/>
      <c r="N25" s="143" t="s">
        <v>129</v>
      </c>
      <c r="O25" s="144"/>
      <c r="P25" s="145"/>
      <c r="Q25" s="141">
        <f>6399352.22+30000</f>
        <v>6429352.22</v>
      </c>
      <c r="R25" s="141"/>
      <c r="S25" s="142"/>
      <c r="T25" s="141">
        <v>4398000</v>
      </c>
      <c r="U25" s="122"/>
    </row>
    <row r="26" spans="2:21" ht="6" customHeight="1">
      <c r="B26" s="147"/>
      <c r="C26" s="148"/>
      <c r="D26" s="148"/>
      <c r="E26" s="149"/>
      <c r="F26" s="150"/>
      <c r="G26" s="150"/>
      <c r="H26" s="150"/>
      <c r="I26" s="151"/>
      <c r="J26" s="152"/>
      <c r="K26" s="153"/>
      <c r="L26" s="153"/>
      <c r="M26" s="154"/>
      <c r="N26" s="155"/>
      <c r="O26" s="155"/>
      <c r="P26" s="156"/>
      <c r="Q26" s="153"/>
      <c r="R26" s="153"/>
      <c r="S26" s="154"/>
      <c r="T26" s="155"/>
      <c r="U26" s="157"/>
    </row>
    <row r="27" spans="2:21" ht="6" customHeight="1">
      <c r="B27" s="137"/>
      <c r="C27" s="114"/>
      <c r="D27" s="114"/>
      <c r="E27" s="158"/>
      <c r="F27" s="115"/>
      <c r="G27" s="115"/>
      <c r="H27" s="115"/>
      <c r="I27" s="140"/>
      <c r="J27" s="116"/>
      <c r="K27" s="141"/>
      <c r="L27" s="141"/>
      <c r="M27" s="142"/>
      <c r="N27" s="144"/>
      <c r="O27" s="144"/>
      <c r="P27" s="145"/>
      <c r="Q27" s="141"/>
      <c r="R27" s="141"/>
      <c r="S27" s="142"/>
      <c r="T27" s="144"/>
      <c r="U27" s="122"/>
    </row>
    <row r="28" spans="2:21" ht="12.75">
      <c r="B28" s="137">
        <v>2</v>
      </c>
      <c r="C28" s="138" t="s">
        <v>21</v>
      </c>
      <c r="D28" s="138"/>
      <c r="E28" s="139"/>
      <c r="F28" s="115" t="s">
        <v>141</v>
      </c>
      <c r="G28" s="115"/>
      <c r="H28" s="115"/>
      <c r="I28" s="140"/>
      <c r="J28" s="116"/>
      <c r="K28" s="141">
        <f>(6387727-4459153)+K34+K37+K40+1841138</f>
        <v>9292340.83</v>
      </c>
      <c r="L28" s="141"/>
      <c r="M28" s="142"/>
      <c r="N28" s="143" t="s">
        <v>129</v>
      </c>
      <c r="O28" s="144"/>
      <c r="P28" s="145"/>
      <c r="Q28" s="141">
        <f>6387727+Q34+Q37+Q40+1841138</f>
        <v>29817057.97</v>
      </c>
      <c r="R28" s="141"/>
      <c r="S28" s="142"/>
      <c r="T28" s="141">
        <f>8328000+T34+T37+T40</f>
        <v>29032093.85</v>
      </c>
      <c r="U28" s="122"/>
    </row>
    <row r="29" spans="2:21" ht="12.75">
      <c r="B29" s="137"/>
      <c r="C29" s="114"/>
      <c r="D29" s="114"/>
      <c r="E29" s="158"/>
      <c r="F29" s="115" t="s">
        <v>140</v>
      </c>
      <c r="G29" s="115"/>
      <c r="H29" s="115"/>
      <c r="I29" s="140"/>
      <c r="J29" s="116"/>
      <c r="K29" s="141"/>
      <c r="L29" s="141"/>
      <c r="M29" s="142"/>
      <c r="N29" s="144"/>
      <c r="O29" s="144"/>
      <c r="P29" s="145"/>
      <c r="Q29" s="141"/>
      <c r="R29" s="141"/>
      <c r="S29" s="142"/>
      <c r="T29" s="144"/>
      <c r="U29" s="122"/>
    </row>
    <row r="30" spans="2:21" ht="12.75">
      <c r="B30" s="137"/>
      <c r="C30" s="114"/>
      <c r="D30" s="114"/>
      <c r="E30" s="158"/>
      <c r="F30" s="115" t="s">
        <v>139</v>
      </c>
      <c r="G30" s="115"/>
      <c r="H30" s="115"/>
      <c r="I30" s="140"/>
      <c r="J30" s="116"/>
      <c r="K30" s="141"/>
      <c r="L30" s="141"/>
      <c r="M30" s="142"/>
      <c r="N30" s="144"/>
      <c r="O30" s="144"/>
      <c r="P30" s="145"/>
      <c r="Q30" s="141"/>
      <c r="R30" s="141"/>
      <c r="S30" s="142"/>
      <c r="T30" s="144"/>
      <c r="U30" s="122"/>
    </row>
    <row r="31" spans="2:21" ht="12.75">
      <c r="B31" s="137"/>
      <c r="C31" s="114"/>
      <c r="D31" s="114"/>
      <c r="E31" s="158"/>
      <c r="F31" s="115" t="s">
        <v>30</v>
      </c>
      <c r="G31" s="115"/>
      <c r="H31" s="115"/>
      <c r="I31" s="140"/>
      <c r="J31" s="116"/>
      <c r="K31" s="141"/>
      <c r="L31" s="141"/>
      <c r="M31" s="142"/>
      <c r="N31" s="144"/>
      <c r="O31" s="144"/>
      <c r="P31" s="145"/>
      <c r="Q31" s="141"/>
      <c r="R31" s="141"/>
      <c r="S31" s="142"/>
      <c r="T31" s="144"/>
      <c r="U31" s="122"/>
    </row>
    <row r="32" spans="2:21" ht="6" customHeight="1">
      <c r="B32" s="147"/>
      <c r="C32" s="148"/>
      <c r="D32" s="148"/>
      <c r="E32" s="149"/>
      <c r="F32" s="150"/>
      <c r="G32" s="150"/>
      <c r="H32" s="150"/>
      <c r="I32" s="151"/>
      <c r="J32" s="152"/>
      <c r="K32" s="153"/>
      <c r="L32" s="153"/>
      <c r="M32" s="154"/>
      <c r="N32" s="155"/>
      <c r="O32" s="155"/>
      <c r="P32" s="156"/>
      <c r="Q32" s="153"/>
      <c r="R32" s="153"/>
      <c r="S32" s="154"/>
      <c r="T32" s="155"/>
      <c r="U32" s="157"/>
    </row>
    <row r="33" spans="2:21" ht="6" customHeight="1">
      <c r="B33" s="137"/>
      <c r="C33" s="114"/>
      <c r="D33" s="114"/>
      <c r="E33" s="158"/>
      <c r="F33" s="115"/>
      <c r="G33" s="115"/>
      <c r="H33" s="115"/>
      <c r="I33" s="140"/>
      <c r="J33" s="116"/>
      <c r="K33" s="141"/>
      <c r="L33" s="141"/>
      <c r="M33" s="142"/>
      <c r="N33" s="144"/>
      <c r="O33" s="144"/>
      <c r="P33" s="145"/>
      <c r="Q33" s="141"/>
      <c r="R33" s="141"/>
      <c r="S33" s="142"/>
      <c r="T33" s="144"/>
      <c r="U33" s="122"/>
    </row>
    <row r="34" spans="2:21" ht="12.75">
      <c r="B34" s="137"/>
      <c r="C34" s="138" t="s">
        <v>22</v>
      </c>
      <c r="D34" s="138"/>
      <c r="E34" s="139"/>
      <c r="F34" s="115" t="s">
        <v>120</v>
      </c>
      <c r="G34" s="115"/>
      <c r="H34" s="115"/>
      <c r="I34" s="140"/>
      <c r="J34" s="116"/>
      <c r="K34" s="141">
        <f>836077.85</f>
        <v>836077.85</v>
      </c>
      <c r="L34" s="141"/>
      <c r="M34" s="142"/>
      <c r="N34" s="143" t="s">
        <v>129</v>
      </c>
      <c r="O34" s="144"/>
      <c r="P34" s="145"/>
      <c r="Q34" s="141">
        <v>3054024.08</v>
      </c>
      <c r="R34" s="141"/>
      <c r="S34" s="142"/>
      <c r="T34" s="141">
        <v>2747672.11</v>
      </c>
      <c r="U34" s="122"/>
    </row>
    <row r="35" spans="2:21" ht="6" customHeight="1">
      <c r="B35" s="147"/>
      <c r="C35" s="148"/>
      <c r="D35" s="148"/>
      <c r="E35" s="149"/>
      <c r="F35" s="150"/>
      <c r="G35" s="150"/>
      <c r="H35" s="150"/>
      <c r="I35" s="151"/>
      <c r="J35" s="152"/>
      <c r="K35" s="153"/>
      <c r="L35" s="153"/>
      <c r="M35" s="154"/>
      <c r="N35" s="155"/>
      <c r="O35" s="155"/>
      <c r="P35" s="156"/>
      <c r="Q35" s="153"/>
      <c r="R35" s="153"/>
      <c r="S35" s="154"/>
      <c r="T35" s="155"/>
      <c r="U35" s="157"/>
    </row>
    <row r="36" spans="2:21" ht="6" customHeight="1">
      <c r="B36" s="137"/>
      <c r="C36" s="114"/>
      <c r="D36" s="114"/>
      <c r="E36" s="158"/>
      <c r="F36" s="115"/>
      <c r="G36" s="115"/>
      <c r="H36" s="115"/>
      <c r="I36" s="140"/>
      <c r="J36" s="116"/>
      <c r="K36" s="141"/>
      <c r="L36" s="141"/>
      <c r="M36" s="142"/>
      <c r="N36" s="144"/>
      <c r="O36" s="144"/>
      <c r="P36" s="145"/>
      <c r="Q36" s="141"/>
      <c r="R36" s="141"/>
      <c r="S36" s="142"/>
      <c r="T36" s="144"/>
      <c r="U36" s="122"/>
    </row>
    <row r="37" spans="2:21" ht="12.75">
      <c r="B37" s="137"/>
      <c r="C37" s="138" t="s">
        <v>24</v>
      </c>
      <c r="D37" s="138"/>
      <c r="E37" s="139"/>
      <c r="F37" s="115" t="s">
        <v>121</v>
      </c>
      <c r="G37" s="115"/>
      <c r="H37" s="115"/>
      <c r="I37" s="140"/>
      <c r="J37" s="116"/>
      <c r="K37" s="141">
        <f>4686550.98</f>
        <v>4686550.98</v>
      </c>
      <c r="L37" s="141"/>
      <c r="M37" s="142"/>
      <c r="N37" s="143" t="s">
        <v>129</v>
      </c>
      <c r="O37" s="144"/>
      <c r="P37" s="145"/>
      <c r="Q37" s="141">
        <v>18534168.89</v>
      </c>
      <c r="R37" s="141"/>
      <c r="S37" s="142"/>
      <c r="T37" s="141">
        <v>17956421.740000002</v>
      </c>
      <c r="U37" s="122"/>
    </row>
    <row r="38" spans="2:21" ht="6" customHeight="1">
      <c r="B38" s="147"/>
      <c r="C38" s="148"/>
      <c r="D38" s="148"/>
      <c r="E38" s="149"/>
      <c r="F38" s="150"/>
      <c r="G38" s="150"/>
      <c r="H38" s="150"/>
      <c r="I38" s="151"/>
      <c r="J38" s="152"/>
      <c r="K38" s="153"/>
      <c r="L38" s="153"/>
      <c r="M38" s="154"/>
      <c r="N38" s="155"/>
      <c r="O38" s="155"/>
      <c r="P38" s="156"/>
      <c r="Q38" s="153"/>
      <c r="R38" s="153"/>
      <c r="S38" s="154"/>
      <c r="T38" s="155"/>
      <c r="U38" s="157"/>
    </row>
    <row r="39" spans="2:21" ht="6" customHeight="1">
      <c r="B39" s="137"/>
      <c r="C39" s="114"/>
      <c r="D39" s="114"/>
      <c r="E39" s="158"/>
      <c r="F39" s="115"/>
      <c r="G39" s="115"/>
      <c r="H39" s="115"/>
      <c r="I39" s="140"/>
      <c r="J39" s="116"/>
      <c r="K39" s="141"/>
      <c r="L39" s="141"/>
      <c r="M39" s="142"/>
      <c r="N39" s="144"/>
      <c r="O39" s="144"/>
      <c r="P39" s="145"/>
      <c r="Q39" s="141"/>
      <c r="R39" s="141"/>
      <c r="S39" s="142"/>
      <c r="T39" s="144"/>
      <c r="U39" s="122"/>
    </row>
    <row r="40" spans="2:21" ht="12.75">
      <c r="B40" s="137"/>
      <c r="C40" s="138" t="s">
        <v>26</v>
      </c>
      <c r="D40" s="138"/>
      <c r="E40" s="139"/>
      <c r="F40" s="115" t="s">
        <v>126</v>
      </c>
      <c r="G40" s="115"/>
      <c r="H40" s="115"/>
      <c r="I40" s="140"/>
      <c r="J40" s="116"/>
      <c r="K40" s="160">
        <v>0</v>
      </c>
      <c r="L40" s="160"/>
      <c r="M40" s="161"/>
      <c r="N40" s="143" t="s">
        <v>129</v>
      </c>
      <c r="O40" s="144"/>
      <c r="P40" s="145"/>
      <c r="Q40" s="160">
        <v>0</v>
      </c>
      <c r="R40" s="160"/>
      <c r="S40" s="161"/>
      <c r="T40" s="160">
        <v>0</v>
      </c>
      <c r="U40" s="122"/>
    </row>
    <row r="41" spans="2:21" ht="6" customHeight="1">
      <c r="B41" s="147"/>
      <c r="C41" s="148"/>
      <c r="D41" s="148"/>
      <c r="E41" s="149"/>
      <c r="F41" s="150"/>
      <c r="G41" s="150"/>
      <c r="H41" s="150"/>
      <c r="I41" s="151"/>
      <c r="J41" s="152"/>
      <c r="K41" s="153"/>
      <c r="L41" s="153"/>
      <c r="M41" s="154"/>
      <c r="N41" s="155"/>
      <c r="O41" s="155"/>
      <c r="P41" s="156"/>
      <c r="Q41" s="153"/>
      <c r="R41" s="153"/>
      <c r="S41" s="154"/>
      <c r="T41" s="155"/>
      <c r="U41" s="157"/>
    </row>
    <row r="42" spans="2:21" ht="6" customHeight="1">
      <c r="B42" s="137"/>
      <c r="C42" s="114"/>
      <c r="D42" s="114"/>
      <c r="E42" s="158"/>
      <c r="F42" s="115"/>
      <c r="G42" s="115"/>
      <c r="H42" s="115"/>
      <c r="I42" s="140"/>
      <c r="J42" s="116"/>
      <c r="K42" s="141"/>
      <c r="L42" s="141"/>
      <c r="M42" s="142"/>
      <c r="N42" s="144"/>
      <c r="O42" s="144"/>
      <c r="P42" s="145"/>
      <c r="Q42" s="141"/>
      <c r="R42" s="141"/>
      <c r="S42" s="142"/>
      <c r="T42" s="144"/>
      <c r="U42" s="122"/>
    </row>
    <row r="43" spans="2:21" ht="12.75">
      <c r="B43" s="137"/>
      <c r="C43" s="138" t="s">
        <v>33</v>
      </c>
      <c r="D43" s="138"/>
      <c r="E43" s="139"/>
      <c r="F43" s="115" t="s">
        <v>142</v>
      </c>
      <c r="G43" s="115"/>
      <c r="H43" s="115"/>
      <c r="I43" s="140"/>
      <c r="J43" s="116"/>
      <c r="K43" s="162">
        <f>+K28-K34-K37-1000</f>
        <v>3768712</v>
      </c>
      <c r="L43" s="141"/>
      <c r="M43" s="142"/>
      <c r="N43" s="143" t="s">
        <v>129</v>
      </c>
      <c r="O43" s="144"/>
      <c r="P43" s="145"/>
      <c r="Q43" s="141">
        <f>+Q28-Q34-Q37-Q40</f>
        <v>8228865</v>
      </c>
      <c r="R43" s="141"/>
      <c r="S43" s="142"/>
      <c r="T43" s="141">
        <f>+T28-T34-T37-T40</f>
        <v>8328000</v>
      </c>
      <c r="U43" s="122"/>
    </row>
    <row r="44" spans="2:21" ht="12.75">
      <c r="B44" s="137"/>
      <c r="C44" s="114"/>
      <c r="D44" s="114"/>
      <c r="E44" s="158"/>
      <c r="F44" s="115" t="s">
        <v>138</v>
      </c>
      <c r="G44" s="115"/>
      <c r="H44" s="115"/>
      <c r="I44" s="140"/>
      <c r="J44" s="116"/>
      <c r="K44" s="141"/>
      <c r="L44" s="141"/>
      <c r="M44" s="142"/>
      <c r="N44" s="144"/>
      <c r="O44" s="144"/>
      <c r="P44" s="145"/>
      <c r="Q44" s="141"/>
      <c r="R44" s="141"/>
      <c r="S44" s="142"/>
      <c r="T44" s="144"/>
      <c r="U44" s="122"/>
    </row>
    <row r="45" spans="2:21" ht="12.75">
      <c r="B45" s="137"/>
      <c r="C45" s="114"/>
      <c r="D45" s="114"/>
      <c r="E45" s="158"/>
      <c r="F45" s="115" t="s">
        <v>143</v>
      </c>
      <c r="G45" s="115"/>
      <c r="H45" s="115"/>
      <c r="I45" s="140"/>
      <c r="J45" s="116"/>
      <c r="K45" s="141"/>
      <c r="L45" s="141"/>
      <c r="M45" s="142"/>
      <c r="N45" s="144"/>
      <c r="O45" s="144"/>
      <c r="P45" s="145"/>
      <c r="Q45" s="141"/>
      <c r="R45" s="141"/>
      <c r="S45" s="142"/>
      <c r="T45" s="144"/>
      <c r="U45" s="122"/>
    </row>
    <row r="46" spans="2:21" ht="12.75">
      <c r="B46" s="137"/>
      <c r="C46" s="114"/>
      <c r="D46" s="114"/>
      <c r="E46" s="158"/>
      <c r="F46" s="115" t="s">
        <v>144</v>
      </c>
      <c r="G46" s="115"/>
      <c r="H46" s="115"/>
      <c r="I46" s="140"/>
      <c r="J46" s="116"/>
      <c r="K46" s="141"/>
      <c r="L46" s="141"/>
      <c r="M46" s="142"/>
      <c r="N46" s="144"/>
      <c r="O46" s="144"/>
      <c r="P46" s="145"/>
      <c r="Q46" s="141"/>
      <c r="R46" s="141"/>
      <c r="S46" s="142"/>
      <c r="T46" s="144"/>
      <c r="U46" s="122"/>
    </row>
    <row r="47" spans="2:21" ht="12.75">
      <c r="B47" s="137"/>
      <c r="C47" s="114"/>
      <c r="D47" s="114"/>
      <c r="E47" s="158"/>
      <c r="F47" s="115" t="s">
        <v>145</v>
      </c>
      <c r="G47" s="115"/>
      <c r="H47" s="115"/>
      <c r="I47" s="140"/>
      <c r="J47" s="116"/>
      <c r="K47" s="141"/>
      <c r="L47" s="141"/>
      <c r="M47" s="142"/>
      <c r="N47" s="144"/>
      <c r="O47" s="144"/>
      <c r="P47" s="145"/>
      <c r="Q47" s="141"/>
      <c r="R47" s="141"/>
      <c r="S47" s="142"/>
      <c r="T47" s="144"/>
      <c r="U47" s="122"/>
    </row>
    <row r="48" spans="2:21" ht="6" customHeight="1">
      <c r="B48" s="147"/>
      <c r="C48" s="148"/>
      <c r="D48" s="148"/>
      <c r="E48" s="149"/>
      <c r="F48" s="150"/>
      <c r="G48" s="150"/>
      <c r="H48" s="150"/>
      <c r="I48" s="151"/>
      <c r="J48" s="152"/>
      <c r="K48" s="153"/>
      <c r="L48" s="153"/>
      <c r="M48" s="154"/>
      <c r="N48" s="155"/>
      <c r="O48" s="155"/>
      <c r="P48" s="156"/>
      <c r="Q48" s="153"/>
      <c r="R48" s="153"/>
      <c r="S48" s="154"/>
      <c r="T48" s="155"/>
      <c r="U48" s="157"/>
    </row>
    <row r="49" spans="2:21" ht="6" customHeight="1">
      <c r="B49" s="137"/>
      <c r="C49" s="114"/>
      <c r="D49" s="114"/>
      <c r="E49" s="158"/>
      <c r="F49" s="115"/>
      <c r="G49" s="115"/>
      <c r="H49" s="115"/>
      <c r="I49" s="140"/>
      <c r="J49" s="116"/>
      <c r="K49" s="141"/>
      <c r="L49" s="141"/>
      <c r="M49" s="142"/>
      <c r="N49" s="144"/>
      <c r="O49" s="144"/>
      <c r="P49" s="145"/>
      <c r="Q49" s="141"/>
      <c r="R49" s="141"/>
      <c r="S49" s="142"/>
      <c r="T49" s="144"/>
      <c r="U49" s="122"/>
    </row>
    <row r="50" spans="2:21" ht="12.75">
      <c r="B50" s="137"/>
      <c r="C50" s="138" t="s">
        <v>37</v>
      </c>
      <c r="D50" s="138"/>
      <c r="E50" s="139"/>
      <c r="F50" s="115" t="s">
        <v>38</v>
      </c>
      <c r="G50" s="115"/>
      <c r="H50" s="115"/>
      <c r="I50" s="140"/>
      <c r="J50" s="116"/>
      <c r="K50" s="162">
        <f>2331811-3163710</f>
        <v>-831899</v>
      </c>
      <c r="L50" s="141"/>
      <c r="M50" s="142"/>
      <c r="N50" s="143" t="s">
        <v>129</v>
      </c>
      <c r="O50" s="144"/>
      <c r="P50" s="145"/>
      <c r="Q50" s="162">
        <v>-3163710</v>
      </c>
      <c r="R50" s="141"/>
      <c r="S50" s="142"/>
      <c r="T50" s="162">
        <v>-797000</v>
      </c>
      <c r="U50" s="122"/>
    </row>
    <row r="51" spans="2:21" ht="12.75">
      <c r="B51" s="113"/>
      <c r="C51" s="114"/>
      <c r="D51" s="114"/>
      <c r="E51" s="158"/>
      <c r="F51" s="115" t="s">
        <v>39</v>
      </c>
      <c r="G51" s="115"/>
      <c r="H51" s="115"/>
      <c r="I51" s="140"/>
      <c r="J51" s="116"/>
      <c r="K51" s="141"/>
      <c r="L51" s="141"/>
      <c r="M51" s="142"/>
      <c r="N51" s="144"/>
      <c r="O51" s="144"/>
      <c r="P51" s="145"/>
      <c r="Q51" s="141"/>
      <c r="R51" s="141"/>
      <c r="S51" s="142"/>
      <c r="T51" s="144"/>
      <c r="U51" s="122"/>
    </row>
    <row r="52" spans="2:21" ht="6" customHeight="1">
      <c r="B52" s="147"/>
      <c r="C52" s="148"/>
      <c r="D52" s="148"/>
      <c r="E52" s="149"/>
      <c r="F52" s="150"/>
      <c r="G52" s="150"/>
      <c r="H52" s="150"/>
      <c r="I52" s="151"/>
      <c r="J52" s="152"/>
      <c r="K52" s="153"/>
      <c r="L52" s="153"/>
      <c r="M52" s="154"/>
      <c r="N52" s="155"/>
      <c r="O52" s="155"/>
      <c r="P52" s="156"/>
      <c r="Q52" s="153"/>
      <c r="R52" s="153"/>
      <c r="S52" s="154"/>
      <c r="T52" s="155"/>
      <c r="U52" s="157"/>
    </row>
    <row r="53" spans="2:21" ht="6" customHeight="1">
      <c r="B53" s="113"/>
      <c r="C53" s="114"/>
      <c r="D53" s="114"/>
      <c r="E53" s="158"/>
      <c r="F53" s="115"/>
      <c r="G53" s="115"/>
      <c r="H53" s="115"/>
      <c r="I53" s="140"/>
      <c r="J53" s="116"/>
      <c r="K53" s="141"/>
      <c r="L53" s="141"/>
      <c r="M53" s="142"/>
      <c r="N53" s="144"/>
      <c r="O53" s="144"/>
      <c r="P53" s="145"/>
      <c r="Q53" s="141"/>
      <c r="R53" s="141"/>
      <c r="S53" s="142"/>
      <c r="T53" s="144"/>
      <c r="U53" s="122"/>
    </row>
    <row r="54" spans="2:21" ht="12.75">
      <c r="B54" s="113"/>
      <c r="C54" s="138" t="s">
        <v>40</v>
      </c>
      <c r="D54" s="138"/>
      <c r="E54" s="139"/>
      <c r="F54" s="115" t="s">
        <v>146</v>
      </c>
      <c r="G54" s="115"/>
      <c r="H54" s="115"/>
      <c r="I54" s="140"/>
      <c r="J54" s="116"/>
      <c r="K54" s="162">
        <f>+K43+K50</f>
        <v>2936813</v>
      </c>
      <c r="L54" s="141"/>
      <c r="M54" s="142"/>
      <c r="N54" s="143" t="s">
        <v>129</v>
      </c>
      <c r="O54" s="144"/>
      <c r="P54" s="145"/>
      <c r="Q54" s="141">
        <f>+Q43+Q50</f>
        <v>5065155</v>
      </c>
      <c r="R54" s="141"/>
      <c r="S54" s="142"/>
      <c r="T54" s="141">
        <f>+T43+T50</f>
        <v>7531000</v>
      </c>
      <c r="U54" s="122"/>
    </row>
    <row r="55" spans="2:21" ht="12.75">
      <c r="B55" s="113"/>
      <c r="C55" s="114"/>
      <c r="D55" s="114"/>
      <c r="E55" s="158"/>
      <c r="F55" s="115" t="s">
        <v>42</v>
      </c>
      <c r="G55" s="115"/>
      <c r="H55" s="115"/>
      <c r="I55" s="140"/>
      <c r="J55" s="116"/>
      <c r="K55" s="141"/>
      <c r="L55" s="141"/>
      <c r="M55" s="142"/>
      <c r="N55" s="144"/>
      <c r="O55" s="144"/>
      <c r="P55" s="145"/>
      <c r="Q55" s="141"/>
      <c r="R55" s="141"/>
      <c r="S55" s="142"/>
      <c r="T55" s="144"/>
      <c r="U55" s="122"/>
    </row>
    <row r="56" spans="2:21" ht="6" customHeight="1">
      <c r="B56" s="147"/>
      <c r="C56" s="148"/>
      <c r="D56" s="148"/>
      <c r="E56" s="149"/>
      <c r="F56" s="150"/>
      <c r="G56" s="150"/>
      <c r="H56" s="150"/>
      <c r="I56" s="151"/>
      <c r="J56" s="152"/>
      <c r="K56" s="153"/>
      <c r="L56" s="153"/>
      <c r="M56" s="154"/>
      <c r="N56" s="155"/>
      <c r="O56" s="155"/>
      <c r="P56" s="156"/>
      <c r="Q56" s="153"/>
      <c r="R56" s="153"/>
      <c r="S56" s="154"/>
      <c r="T56" s="155"/>
      <c r="U56" s="157"/>
    </row>
    <row r="57" spans="2:21" ht="6" customHeight="1">
      <c r="B57" s="113"/>
      <c r="C57" s="114"/>
      <c r="D57" s="114"/>
      <c r="E57" s="158"/>
      <c r="F57" s="115"/>
      <c r="G57" s="115"/>
      <c r="H57" s="115"/>
      <c r="I57" s="140"/>
      <c r="J57" s="116"/>
      <c r="K57" s="141"/>
      <c r="L57" s="141"/>
      <c r="M57" s="142"/>
      <c r="N57" s="144"/>
      <c r="O57" s="144"/>
      <c r="P57" s="145"/>
      <c r="Q57" s="141"/>
      <c r="R57" s="141"/>
      <c r="S57" s="142"/>
      <c r="T57" s="144"/>
      <c r="U57" s="122"/>
    </row>
    <row r="58" spans="2:21" ht="12.75">
      <c r="B58" s="113"/>
      <c r="C58" s="138" t="s">
        <v>43</v>
      </c>
      <c r="D58" s="138"/>
      <c r="E58" s="139"/>
      <c r="F58" s="115" t="s">
        <v>44</v>
      </c>
      <c r="G58" s="115"/>
      <c r="H58" s="115"/>
      <c r="I58" s="140"/>
      <c r="J58" s="116"/>
      <c r="K58" s="184">
        <v>0</v>
      </c>
      <c r="L58" s="160"/>
      <c r="M58" s="161"/>
      <c r="N58" s="143" t="s">
        <v>129</v>
      </c>
      <c r="O58" s="160"/>
      <c r="P58" s="161"/>
      <c r="Q58" s="184">
        <v>0</v>
      </c>
      <c r="R58" s="160"/>
      <c r="S58" s="161"/>
      <c r="T58" s="162">
        <v>-3400000</v>
      </c>
      <c r="U58" s="122"/>
    </row>
    <row r="59" spans="2:21" ht="6" customHeight="1">
      <c r="B59" s="147"/>
      <c r="C59" s="148"/>
      <c r="D59" s="148"/>
      <c r="E59" s="149"/>
      <c r="F59" s="150"/>
      <c r="G59" s="150"/>
      <c r="H59" s="150"/>
      <c r="I59" s="151"/>
      <c r="J59" s="152"/>
      <c r="K59" s="153"/>
      <c r="L59" s="153"/>
      <c r="M59" s="154"/>
      <c r="N59" s="155"/>
      <c r="O59" s="155"/>
      <c r="P59" s="156"/>
      <c r="Q59" s="153"/>
      <c r="R59" s="153"/>
      <c r="S59" s="154"/>
      <c r="T59" s="155"/>
      <c r="U59" s="157"/>
    </row>
    <row r="60" spans="2:21" ht="6" customHeight="1">
      <c r="B60" s="113"/>
      <c r="C60" s="114"/>
      <c r="D60" s="114"/>
      <c r="E60" s="158"/>
      <c r="F60" s="115"/>
      <c r="G60" s="115"/>
      <c r="H60" s="115"/>
      <c r="I60" s="140"/>
      <c r="J60" s="116"/>
      <c r="K60" s="141"/>
      <c r="L60" s="141"/>
      <c r="M60" s="142"/>
      <c r="N60" s="144"/>
      <c r="O60" s="144"/>
      <c r="P60" s="145"/>
      <c r="Q60" s="141"/>
      <c r="R60" s="141"/>
      <c r="S60" s="142"/>
      <c r="T60" s="144"/>
      <c r="U60" s="122"/>
    </row>
    <row r="61" spans="2:21" ht="12.75">
      <c r="B61" s="113"/>
      <c r="C61" s="138" t="s">
        <v>45</v>
      </c>
      <c r="D61" s="138" t="s">
        <v>45</v>
      </c>
      <c r="E61" s="139"/>
      <c r="F61" s="115" t="s">
        <v>147</v>
      </c>
      <c r="G61" s="115"/>
      <c r="H61" s="115"/>
      <c r="I61" s="140"/>
      <c r="J61" s="116"/>
      <c r="K61" s="162">
        <f>+K54+K58</f>
        <v>2936813</v>
      </c>
      <c r="L61" s="141"/>
      <c r="M61" s="142"/>
      <c r="N61" s="143" t="s">
        <v>129</v>
      </c>
      <c r="O61" s="144"/>
      <c r="P61" s="145"/>
      <c r="Q61" s="141">
        <f>+Q54+Q58</f>
        <v>5065155</v>
      </c>
      <c r="R61" s="141"/>
      <c r="S61" s="142"/>
      <c r="T61" s="141">
        <f>+T54+T58</f>
        <v>4131000</v>
      </c>
      <c r="U61" s="122"/>
    </row>
    <row r="62" spans="2:21" ht="12.75">
      <c r="B62" s="113"/>
      <c r="C62" s="114"/>
      <c r="D62" s="114"/>
      <c r="E62" s="158"/>
      <c r="F62" s="115" t="s">
        <v>148</v>
      </c>
      <c r="G62" s="115"/>
      <c r="H62" s="115"/>
      <c r="I62" s="140"/>
      <c r="J62" s="116"/>
      <c r="K62" s="141"/>
      <c r="L62" s="141"/>
      <c r="M62" s="142"/>
      <c r="N62" s="144"/>
      <c r="O62" s="144"/>
      <c r="P62" s="145"/>
      <c r="Q62" s="141"/>
      <c r="R62" s="141"/>
      <c r="S62" s="142"/>
      <c r="T62" s="144"/>
      <c r="U62" s="122"/>
    </row>
    <row r="63" spans="2:21" ht="6" customHeight="1">
      <c r="B63" s="147"/>
      <c r="C63" s="148"/>
      <c r="D63" s="148"/>
      <c r="E63" s="149"/>
      <c r="F63" s="150"/>
      <c r="G63" s="150"/>
      <c r="H63" s="150"/>
      <c r="I63" s="151"/>
      <c r="J63" s="152"/>
      <c r="K63" s="153"/>
      <c r="L63" s="153"/>
      <c r="M63" s="154"/>
      <c r="N63" s="155"/>
      <c r="O63" s="155"/>
      <c r="P63" s="156"/>
      <c r="Q63" s="153"/>
      <c r="R63" s="153"/>
      <c r="S63" s="154"/>
      <c r="T63" s="155"/>
      <c r="U63" s="157"/>
    </row>
    <row r="64" spans="2:21" ht="6" customHeight="1">
      <c r="B64" s="113"/>
      <c r="C64" s="114"/>
      <c r="D64" s="114"/>
      <c r="E64" s="158"/>
      <c r="F64" s="115"/>
      <c r="G64" s="115"/>
      <c r="H64" s="115"/>
      <c r="I64" s="140"/>
      <c r="J64" s="116"/>
      <c r="K64" s="141"/>
      <c r="L64" s="141"/>
      <c r="M64" s="142"/>
      <c r="N64" s="144"/>
      <c r="O64" s="144"/>
      <c r="P64" s="145"/>
      <c r="Q64" s="141"/>
      <c r="R64" s="141"/>
      <c r="S64" s="142"/>
      <c r="T64" s="144"/>
      <c r="U64" s="122"/>
    </row>
    <row r="65" spans="2:21" ht="12.75">
      <c r="B65" s="113"/>
      <c r="C65" s="114"/>
      <c r="D65" s="138" t="s">
        <v>48</v>
      </c>
      <c r="E65" s="139"/>
      <c r="F65" s="115" t="s">
        <v>49</v>
      </c>
      <c r="G65" s="115"/>
      <c r="H65" s="115"/>
      <c r="I65" s="140"/>
      <c r="J65" s="116"/>
      <c r="K65" s="162">
        <v>408000</v>
      </c>
      <c r="L65" s="141"/>
      <c r="M65" s="142"/>
      <c r="N65" s="143" t="s">
        <v>129</v>
      </c>
      <c r="O65" s="144"/>
      <c r="P65" s="145"/>
      <c r="Q65" s="162">
        <v>259000</v>
      </c>
      <c r="R65" s="141"/>
      <c r="S65" s="142"/>
      <c r="T65" s="162">
        <v>-1351000</v>
      </c>
      <c r="U65" s="122"/>
    </row>
    <row r="66" spans="2:21" ht="6" customHeight="1">
      <c r="B66" s="147"/>
      <c r="C66" s="148"/>
      <c r="D66" s="148"/>
      <c r="E66" s="149"/>
      <c r="F66" s="150"/>
      <c r="G66" s="150"/>
      <c r="H66" s="150"/>
      <c r="I66" s="151"/>
      <c r="J66" s="152"/>
      <c r="K66" s="153"/>
      <c r="L66" s="153"/>
      <c r="M66" s="154"/>
      <c r="N66" s="155"/>
      <c r="O66" s="155"/>
      <c r="P66" s="156"/>
      <c r="Q66" s="153"/>
      <c r="R66" s="153"/>
      <c r="S66" s="154"/>
      <c r="T66" s="155"/>
      <c r="U66" s="157"/>
    </row>
    <row r="67" spans="2:21" ht="6" customHeight="1">
      <c r="B67" s="113"/>
      <c r="C67" s="114"/>
      <c r="D67" s="114"/>
      <c r="E67" s="158"/>
      <c r="F67" s="115"/>
      <c r="G67" s="115"/>
      <c r="H67" s="115"/>
      <c r="I67" s="140"/>
      <c r="J67" s="116"/>
      <c r="K67" s="141"/>
      <c r="L67" s="141"/>
      <c r="M67" s="142"/>
      <c r="N67" s="144"/>
      <c r="O67" s="144"/>
      <c r="P67" s="145"/>
      <c r="Q67" s="141"/>
      <c r="R67" s="141"/>
      <c r="S67" s="142"/>
      <c r="T67" s="144"/>
      <c r="U67" s="122"/>
    </row>
    <row r="68" spans="2:21" ht="12.75">
      <c r="B68" s="113"/>
      <c r="C68" s="138" t="s">
        <v>50</v>
      </c>
      <c r="D68" s="114"/>
      <c r="E68" s="158"/>
      <c r="F68" s="115" t="s">
        <v>149</v>
      </c>
      <c r="G68" s="115"/>
      <c r="H68" s="115"/>
      <c r="I68" s="140"/>
      <c r="J68" s="116"/>
      <c r="K68" s="162">
        <f>+K61-K65</f>
        <v>2528813</v>
      </c>
      <c r="L68" s="141"/>
      <c r="M68" s="142"/>
      <c r="N68" s="143" t="s">
        <v>129</v>
      </c>
      <c r="O68" s="144"/>
      <c r="P68" s="145"/>
      <c r="Q68" s="141">
        <f>+Q61-Q65</f>
        <v>4806155</v>
      </c>
      <c r="R68" s="141"/>
      <c r="S68" s="142"/>
      <c r="T68" s="141">
        <f>+T61-T65</f>
        <v>5482000</v>
      </c>
      <c r="U68" s="122"/>
    </row>
    <row r="69" spans="2:21" ht="12.75">
      <c r="B69" s="113"/>
      <c r="C69" s="114"/>
      <c r="D69" s="114"/>
      <c r="E69" s="158"/>
      <c r="F69" s="115" t="s">
        <v>58</v>
      </c>
      <c r="G69" s="115"/>
      <c r="H69" s="115"/>
      <c r="I69" s="140"/>
      <c r="J69" s="116"/>
      <c r="K69" s="141"/>
      <c r="L69" s="141"/>
      <c r="M69" s="142"/>
      <c r="N69" s="144"/>
      <c r="O69" s="144"/>
      <c r="P69" s="145"/>
      <c r="Q69" s="141"/>
      <c r="R69" s="141"/>
      <c r="S69" s="142"/>
      <c r="T69" s="144"/>
      <c r="U69" s="122"/>
    </row>
    <row r="70" spans="2:21" ht="6" customHeight="1">
      <c r="B70" s="147"/>
      <c r="C70" s="148"/>
      <c r="D70" s="148"/>
      <c r="E70" s="149"/>
      <c r="F70" s="150"/>
      <c r="G70" s="150"/>
      <c r="H70" s="150"/>
      <c r="I70" s="151"/>
      <c r="J70" s="152"/>
      <c r="K70" s="153"/>
      <c r="L70" s="153"/>
      <c r="M70" s="154"/>
      <c r="N70" s="155"/>
      <c r="O70" s="155"/>
      <c r="P70" s="156"/>
      <c r="Q70" s="153"/>
      <c r="R70" s="153"/>
      <c r="S70" s="154"/>
      <c r="T70" s="155"/>
      <c r="U70" s="157"/>
    </row>
    <row r="71" spans="2:21" ht="6" customHeight="1">
      <c r="B71" s="113"/>
      <c r="C71" s="114"/>
      <c r="D71" s="114"/>
      <c r="E71" s="158"/>
      <c r="F71" s="115"/>
      <c r="G71" s="115"/>
      <c r="H71" s="115"/>
      <c r="I71" s="140"/>
      <c r="J71" s="116"/>
      <c r="K71" s="141"/>
      <c r="L71" s="141"/>
      <c r="M71" s="142"/>
      <c r="N71" s="144"/>
      <c r="O71" s="144"/>
      <c r="P71" s="145"/>
      <c r="Q71" s="141"/>
      <c r="R71" s="141"/>
      <c r="S71" s="142"/>
      <c r="T71" s="144"/>
      <c r="U71" s="122"/>
    </row>
    <row r="72" spans="2:21" ht="12.75">
      <c r="B72" s="113"/>
      <c r="C72" s="138" t="s">
        <v>53</v>
      </c>
      <c r="D72" s="138" t="s">
        <v>45</v>
      </c>
      <c r="E72" s="139"/>
      <c r="F72" s="115" t="s">
        <v>54</v>
      </c>
      <c r="G72" s="115"/>
      <c r="H72" s="115"/>
      <c r="I72" s="140"/>
      <c r="J72" s="116"/>
      <c r="K72" s="160">
        <v>0</v>
      </c>
      <c r="L72" s="160"/>
      <c r="M72" s="161"/>
      <c r="N72" s="143" t="s">
        <v>129</v>
      </c>
      <c r="O72" s="160"/>
      <c r="P72" s="161"/>
      <c r="Q72" s="160">
        <v>0</v>
      </c>
      <c r="R72" s="160"/>
      <c r="S72" s="161"/>
      <c r="T72" s="160">
        <v>0</v>
      </c>
      <c r="U72" s="122"/>
    </row>
    <row r="73" spans="2:21" ht="6" customHeight="1">
      <c r="B73" s="147"/>
      <c r="C73" s="148"/>
      <c r="D73" s="148"/>
      <c r="E73" s="149"/>
      <c r="F73" s="150"/>
      <c r="G73" s="150"/>
      <c r="H73" s="150"/>
      <c r="I73" s="151"/>
      <c r="J73" s="152"/>
      <c r="K73" s="153"/>
      <c r="L73" s="153"/>
      <c r="M73" s="154"/>
      <c r="N73" s="155"/>
      <c r="O73" s="155"/>
      <c r="P73" s="156"/>
      <c r="Q73" s="153"/>
      <c r="R73" s="153"/>
      <c r="S73" s="154"/>
      <c r="T73" s="155"/>
      <c r="U73" s="157"/>
    </row>
    <row r="74" spans="2:21" ht="6" customHeight="1">
      <c r="B74" s="113"/>
      <c r="C74" s="114"/>
      <c r="D74" s="114"/>
      <c r="E74" s="158"/>
      <c r="F74" s="115"/>
      <c r="G74" s="115"/>
      <c r="H74" s="115"/>
      <c r="I74" s="140"/>
      <c r="J74" s="116"/>
      <c r="K74" s="160"/>
      <c r="L74" s="160"/>
      <c r="M74" s="161"/>
      <c r="N74" s="160"/>
      <c r="O74" s="160"/>
      <c r="P74" s="161"/>
      <c r="Q74" s="160"/>
      <c r="R74" s="160"/>
      <c r="S74" s="161"/>
      <c r="T74" s="144"/>
      <c r="U74" s="122"/>
    </row>
    <row r="75" spans="2:21" ht="12.75">
      <c r="B75" s="113"/>
      <c r="C75" s="114"/>
      <c r="D75" s="138" t="s">
        <v>48</v>
      </c>
      <c r="E75" s="139"/>
      <c r="F75" s="115" t="s">
        <v>55</v>
      </c>
      <c r="G75" s="115"/>
      <c r="H75" s="115"/>
      <c r="I75" s="140"/>
      <c r="J75" s="116"/>
      <c r="K75" s="160">
        <v>0</v>
      </c>
      <c r="L75" s="160"/>
      <c r="M75" s="161"/>
      <c r="N75" s="143" t="s">
        <v>129</v>
      </c>
      <c r="O75" s="160"/>
      <c r="P75" s="161"/>
      <c r="Q75" s="160">
        <v>0</v>
      </c>
      <c r="R75" s="160"/>
      <c r="S75" s="161"/>
      <c r="T75" s="160">
        <v>0</v>
      </c>
      <c r="U75" s="122"/>
    </row>
    <row r="76" spans="2:21" ht="6" customHeight="1">
      <c r="B76" s="147"/>
      <c r="C76" s="148"/>
      <c r="D76" s="148"/>
      <c r="E76" s="149"/>
      <c r="F76" s="150"/>
      <c r="G76" s="150"/>
      <c r="H76" s="150"/>
      <c r="I76" s="151"/>
      <c r="J76" s="152"/>
      <c r="K76" s="153"/>
      <c r="L76" s="153"/>
      <c r="M76" s="154"/>
      <c r="N76" s="155"/>
      <c r="O76" s="155"/>
      <c r="P76" s="156"/>
      <c r="Q76" s="153"/>
      <c r="R76" s="153"/>
      <c r="S76" s="154"/>
      <c r="T76" s="155"/>
      <c r="U76" s="157"/>
    </row>
    <row r="77" spans="2:21" ht="6" customHeight="1">
      <c r="B77" s="113"/>
      <c r="C77" s="114"/>
      <c r="D77" s="114"/>
      <c r="E77" s="158"/>
      <c r="F77" s="115"/>
      <c r="G77" s="115"/>
      <c r="H77" s="115"/>
      <c r="I77" s="140"/>
      <c r="J77" s="116"/>
      <c r="K77" s="160"/>
      <c r="L77" s="160"/>
      <c r="M77" s="161"/>
      <c r="N77" s="160"/>
      <c r="O77" s="160"/>
      <c r="P77" s="161"/>
      <c r="Q77" s="160"/>
      <c r="R77" s="160"/>
      <c r="S77" s="161"/>
      <c r="T77" s="144"/>
      <c r="U77" s="122"/>
    </row>
    <row r="78" spans="2:21" ht="12.75">
      <c r="B78" s="113"/>
      <c r="C78" s="114"/>
      <c r="D78" s="138" t="s">
        <v>56</v>
      </c>
      <c r="E78" s="139"/>
      <c r="F78" s="115" t="s">
        <v>57</v>
      </c>
      <c r="G78" s="115"/>
      <c r="H78" s="115"/>
      <c r="I78" s="140"/>
      <c r="J78" s="116"/>
      <c r="K78" s="160">
        <v>0</v>
      </c>
      <c r="L78" s="160"/>
      <c r="M78" s="161"/>
      <c r="N78" s="143" t="s">
        <v>129</v>
      </c>
      <c r="O78" s="160"/>
      <c r="P78" s="161"/>
      <c r="Q78" s="160">
        <v>0</v>
      </c>
      <c r="R78" s="160"/>
      <c r="S78" s="161"/>
      <c r="T78" s="160">
        <v>0</v>
      </c>
      <c r="U78" s="122"/>
    </row>
    <row r="79" spans="2:21" ht="12.75">
      <c r="B79" s="113"/>
      <c r="C79" s="114"/>
      <c r="D79" s="114"/>
      <c r="E79" s="158"/>
      <c r="F79" s="115" t="s">
        <v>58</v>
      </c>
      <c r="G79" s="115"/>
      <c r="H79" s="115"/>
      <c r="I79" s="140"/>
      <c r="J79" s="116"/>
      <c r="K79" s="160"/>
      <c r="L79" s="160"/>
      <c r="M79" s="161"/>
      <c r="N79" s="160"/>
      <c r="O79" s="160"/>
      <c r="P79" s="161"/>
      <c r="Q79" s="160"/>
      <c r="R79" s="160"/>
      <c r="S79" s="161"/>
      <c r="T79" s="144"/>
      <c r="U79" s="122"/>
    </row>
    <row r="80" spans="2:21" ht="6" customHeight="1">
      <c r="B80" s="147"/>
      <c r="C80" s="148"/>
      <c r="D80" s="148"/>
      <c r="E80" s="149"/>
      <c r="F80" s="150"/>
      <c r="G80" s="150"/>
      <c r="H80" s="150"/>
      <c r="I80" s="151"/>
      <c r="J80" s="152"/>
      <c r="K80" s="153"/>
      <c r="L80" s="153"/>
      <c r="M80" s="154"/>
      <c r="N80" s="155"/>
      <c r="O80" s="155"/>
      <c r="P80" s="156"/>
      <c r="Q80" s="153"/>
      <c r="R80" s="153"/>
      <c r="S80" s="154"/>
      <c r="T80" s="155"/>
      <c r="U80" s="157"/>
    </row>
    <row r="81" spans="2:21" ht="6" customHeight="1">
      <c r="B81" s="113"/>
      <c r="C81" s="114"/>
      <c r="D81" s="114"/>
      <c r="E81" s="158"/>
      <c r="F81" s="115"/>
      <c r="G81" s="115"/>
      <c r="H81" s="115"/>
      <c r="I81" s="140"/>
      <c r="J81" s="116"/>
      <c r="K81" s="141"/>
      <c r="L81" s="141"/>
      <c r="M81" s="142"/>
      <c r="N81" s="144"/>
      <c r="O81" s="144"/>
      <c r="P81" s="145"/>
      <c r="Q81" s="141"/>
      <c r="R81" s="141"/>
      <c r="S81" s="142"/>
      <c r="T81" s="144"/>
      <c r="U81" s="122"/>
    </row>
    <row r="82" spans="2:21" ht="12.75">
      <c r="B82" s="113"/>
      <c r="C82" s="138" t="s">
        <v>59</v>
      </c>
      <c r="D82" s="114"/>
      <c r="E82" s="158"/>
      <c r="F82" s="115" t="s">
        <v>150</v>
      </c>
      <c r="G82" s="115"/>
      <c r="H82" s="115"/>
      <c r="I82" s="140"/>
      <c r="J82" s="116"/>
      <c r="K82" s="162">
        <f>+K68+K72+K75+K78</f>
        <v>2528813</v>
      </c>
      <c r="L82" s="141"/>
      <c r="M82" s="142"/>
      <c r="N82" s="143" t="s">
        <v>129</v>
      </c>
      <c r="O82" s="144"/>
      <c r="P82" s="145"/>
      <c r="Q82" s="141">
        <f>+Q68+Q72+Q75+Q78</f>
        <v>4806155</v>
      </c>
      <c r="R82" s="141"/>
      <c r="S82" s="142"/>
      <c r="T82" s="141">
        <f>+T68+T72+T75+T78</f>
        <v>5482000</v>
      </c>
      <c r="U82" s="122"/>
    </row>
    <row r="83" spans="2:21" ht="12.75">
      <c r="B83" s="113"/>
      <c r="C83" s="114"/>
      <c r="D83" s="114"/>
      <c r="E83" s="158"/>
      <c r="F83" s="115" t="s">
        <v>61</v>
      </c>
      <c r="G83" s="115"/>
      <c r="H83" s="115"/>
      <c r="I83" s="140"/>
      <c r="J83" s="116"/>
      <c r="K83" s="141"/>
      <c r="L83" s="141"/>
      <c r="M83" s="142"/>
      <c r="N83" s="144"/>
      <c r="O83" s="144"/>
      <c r="P83" s="145"/>
      <c r="Q83" s="141"/>
      <c r="R83" s="141"/>
      <c r="S83" s="142"/>
      <c r="T83" s="144"/>
      <c r="U83" s="122"/>
    </row>
    <row r="84" spans="2:21" ht="12.75">
      <c r="B84" s="113"/>
      <c r="C84" s="114"/>
      <c r="D84" s="114"/>
      <c r="E84" s="158"/>
      <c r="F84" s="115" t="s">
        <v>62</v>
      </c>
      <c r="G84" s="115"/>
      <c r="H84" s="115"/>
      <c r="I84" s="140"/>
      <c r="J84" s="116"/>
      <c r="K84" s="141"/>
      <c r="L84" s="141"/>
      <c r="M84" s="142"/>
      <c r="N84" s="144"/>
      <c r="O84" s="144"/>
      <c r="P84" s="145"/>
      <c r="Q84" s="141"/>
      <c r="R84" s="141"/>
      <c r="S84" s="142"/>
      <c r="T84" s="144"/>
      <c r="U84" s="122"/>
    </row>
    <row r="85" spans="2:21" ht="6" customHeight="1">
      <c r="B85" s="147"/>
      <c r="C85" s="148"/>
      <c r="D85" s="148"/>
      <c r="E85" s="149"/>
      <c r="F85" s="150"/>
      <c r="G85" s="150"/>
      <c r="H85" s="150"/>
      <c r="I85" s="151"/>
      <c r="J85" s="152"/>
      <c r="K85" s="163"/>
      <c r="L85" s="163"/>
      <c r="M85" s="164"/>
      <c r="N85" s="165"/>
      <c r="O85" s="165"/>
      <c r="P85" s="166"/>
      <c r="Q85" s="163"/>
      <c r="R85" s="163"/>
      <c r="S85" s="164"/>
      <c r="T85" s="165"/>
      <c r="U85" s="157"/>
    </row>
    <row r="86" spans="2:21" ht="6" customHeight="1">
      <c r="B86" s="113"/>
      <c r="C86" s="114"/>
      <c r="D86" s="114"/>
      <c r="E86" s="158"/>
      <c r="F86" s="115"/>
      <c r="G86" s="115"/>
      <c r="H86" s="115"/>
      <c r="I86" s="140"/>
      <c r="J86" s="116"/>
      <c r="K86" s="167"/>
      <c r="L86" s="167"/>
      <c r="M86" s="168"/>
      <c r="N86" s="169"/>
      <c r="O86" s="169"/>
      <c r="P86" s="169"/>
      <c r="Q86" s="168"/>
      <c r="R86" s="167"/>
      <c r="S86" s="168"/>
      <c r="T86" s="170"/>
      <c r="U86" s="122"/>
    </row>
    <row r="87" spans="2:21" ht="12.75">
      <c r="B87" s="137">
        <v>3</v>
      </c>
      <c r="C87" s="114" t="s">
        <v>21</v>
      </c>
      <c r="D87" s="114"/>
      <c r="E87" s="158"/>
      <c r="F87" s="115" t="s">
        <v>63</v>
      </c>
      <c r="G87" s="115"/>
      <c r="H87" s="115"/>
      <c r="I87" s="140"/>
      <c r="J87" s="116"/>
      <c r="K87" s="167"/>
      <c r="L87" s="167"/>
      <c r="M87" s="167"/>
      <c r="N87" s="170"/>
      <c r="O87" s="170"/>
      <c r="P87" s="170"/>
      <c r="Q87" s="170"/>
      <c r="R87" s="170"/>
      <c r="S87" s="170"/>
      <c r="T87" s="170"/>
      <c r="U87" s="122"/>
    </row>
    <row r="88" spans="2:21" ht="12.75">
      <c r="B88" s="113"/>
      <c r="C88" s="114"/>
      <c r="D88" s="114"/>
      <c r="E88" s="158"/>
      <c r="F88" s="115" t="s">
        <v>135</v>
      </c>
      <c r="G88" s="115"/>
      <c r="H88" s="115"/>
      <c r="I88" s="140"/>
      <c r="J88" s="116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22"/>
    </row>
    <row r="89" spans="2:21" ht="12.75">
      <c r="B89" s="113"/>
      <c r="C89" s="114"/>
      <c r="D89" s="114"/>
      <c r="E89" s="158"/>
      <c r="F89" s="115" t="s">
        <v>65</v>
      </c>
      <c r="G89" s="115"/>
      <c r="H89" s="115"/>
      <c r="I89" s="140"/>
      <c r="J89" s="116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22"/>
    </row>
    <row r="90" spans="2:21" ht="6" customHeight="1">
      <c r="B90" s="147"/>
      <c r="C90" s="148"/>
      <c r="D90" s="148"/>
      <c r="E90" s="149"/>
      <c r="F90" s="150"/>
      <c r="G90" s="150"/>
      <c r="H90" s="150"/>
      <c r="I90" s="151"/>
      <c r="J90" s="152"/>
      <c r="K90" s="163"/>
      <c r="L90" s="163"/>
      <c r="M90" s="163"/>
      <c r="N90" s="165"/>
      <c r="O90" s="165"/>
      <c r="P90" s="165"/>
      <c r="Q90" s="163"/>
      <c r="R90" s="163"/>
      <c r="S90" s="163"/>
      <c r="T90" s="165"/>
      <c r="U90" s="157"/>
    </row>
    <row r="91" spans="2:21" ht="6" customHeight="1">
      <c r="B91" s="113"/>
      <c r="C91" s="114"/>
      <c r="D91" s="114"/>
      <c r="E91" s="158"/>
      <c r="F91" s="115"/>
      <c r="G91" s="115"/>
      <c r="H91" s="115"/>
      <c r="I91" s="140"/>
      <c r="J91" s="116"/>
      <c r="K91" s="170"/>
      <c r="L91" s="170"/>
      <c r="M91" s="171"/>
      <c r="N91" s="170"/>
      <c r="O91" s="170"/>
      <c r="P91" s="171"/>
      <c r="Q91" s="170"/>
      <c r="R91" s="170"/>
      <c r="S91" s="171"/>
      <c r="T91" s="170"/>
      <c r="U91" s="122"/>
    </row>
    <row r="92" spans="2:21" ht="12.75">
      <c r="B92" s="113"/>
      <c r="C92" s="114"/>
      <c r="D92" s="138" t="s">
        <v>45</v>
      </c>
      <c r="E92" s="139"/>
      <c r="F92" s="115" t="s">
        <v>124</v>
      </c>
      <c r="G92" s="115"/>
      <c r="H92" s="115"/>
      <c r="I92" s="140"/>
      <c r="J92" s="116"/>
      <c r="K92" s="172">
        <f>+K82/600002.4</f>
        <v>4.214671474647434</v>
      </c>
      <c r="L92" s="172"/>
      <c r="M92" s="173"/>
      <c r="N92" s="174" t="s">
        <v>129</v>
      </c>
      <c r="O92" s="170"/>
      <c r="P92" s="171"/>
      <c r="Q92" s="175">
        <f>+Q68/600002.4</f>
        <v>8.010226292428163</v>
      </c>
      <c r="R92" s="175"/>
      <c r="S92" s="176"/>
      <c r="T92" s="177">
        <f>+T68/600002.4</f>
        <v>9.136630120146187</v>
      </c>
      <c r="U92" s="122"/>
    </row>
    <row r="93" spans="2:21" ht="6" customHeight="1">
      <c r="B93" s="147"/>
      <c r="C93" s="148"/>
      <c r="D93" s="148"/>
      <c r="E93" s="149"/>
      <c r="F93" s="150"/>
      <c r="G93" s="150"/>
      <c r="H93" s="150"/>
      <c r="I93" s="151"/>
      <c r="J93" s="152"/>
      <c r="K93" s="163"/>
      <c r="L93" s="163"/>
      <c r="M93" s="164"/>
      <c r="N93" s="165"/>
      <c r="O93" s="165"/>
      <c r="P93" s="166"/>
      <c r="Q93" s="163"/>
      <c r="R93" s="163"/>
      <c r="S93" s="164"/>
      <c r="T93" s="165"/>
      <c r="U93" s="157"/>
    </row>
    <row r="94" spans="2:21" ht="6" customHeight="1">
      <c r="B94" s="113"/>
      <c r="C94" s="114"/>
      <c r="D94" s="114"/>
      <c r="E94" s="158"/>
      <c r="F94" s="115"/>
      <c r="G94" s="115"/>
      <c r="H94" s="115"/>
      <c r="I94" s="140"/>
      <c r="J94" s="116"/>
      <c r="K94" s="170"/>
      <c r="L94" s="170"/>
      <c r="M94" s="171"/>
      <c r="N94" s="170"/>
      <c r="O94" s="170"/>
      <c r="P94" s="171"/>
      <c r="Q94" s="170"/>
      <c r="R94" s="170"/>
      <c r="S94" s="171"/>
      <c r="T94" s="170"/>
      <c r="U94" s="122"/>
    </row>
    <row r="95" spans="2:21" ht="12.75">
      <c r="B95" s="113"/>
      <c r="C95" s="114"/>
      <c r="D95" s="138" t="s">
        <v>48</v>
      </c>
      <c r="E95" s="139"/>
      <c r="F95" s="115" t="s">
        <v>125</v>
      </c>
      <c r="G95" s="115"/>
      <c r="H95" s="115"/>
      <c r="I95" s="140"/>
      <c r="J95" s="116"/>
      <c r="K95" s="170">
        <v>0</v>
      </c>
      <c r="L95" s="170"/>
      <c r="M95" s="171"/>
      <c r="N95" s="174" t="s">
        <v>129</v>
      </c>
      <c r="O95" s="170"/>
      <c r="P95" s="171"/>
      <c r="Q95" s="170">
        <v>0</v>
      </c>
      <c r="R95" s="170"/>
      <c r="S95" s="171"/>
      <c r="T95" s="170">
        <v>0</v>
      </c>
      <c r="U95" s="122"/>
    </row>
    <row r="96" spans="2:21" ht="6" customHeight="1">
      <c r="B96" s="147"/>
      <c r="C96" s="148"/>
      <c r="D96" s="148"/>
      <c r="E96" s="149"/>
      <c r="F96" s="150"/>
      <c r="G96" s="150"/>
      <c r="H96" s="150"/>
      <c r="I96" s="151"/>
      <c r="J96" s="152"/>
      <c r="K96" s="163"/>
      <c r="L96" s="163"/>
      <c r="M96" s="164"/>
      <c r="N96" s="165"/>
      <c r="O96" s="165"/>
      <c r="P96" s="166"/>
      <c r="Q96" s="163"/>
      <c r="R96" s="163"/>
      <c r="S96" s="164"/>
      <c r="T96" s="165"/>
      <c r="U96" s="157"/>
    </row>
    <row r="97" spans="2:21" ht="6" customHeight="1">
      <c r="B97" s="113"/>
      <c r="C97" s="114"/>
      <c r="D97" s="114"/>
      <c r="E97" s="158"/>
      <c r="F97" s="115"/>
      <c r="G97" s="115"/>
      <c r="H97" s="115"/>
      <c r="I97" s="140"/>
      <c r="J97" s="116"/>
      <c r="K97" s="170"/>
      <c r="L97" s="170"/>
      <c r="M97" s="171"/>
      <c r="N97" s="170"/>
      <c r="O97" s="170"/>
      <c r="P97" s="171"/>
      <c r="Q97" s="170"/>
      <c r="R97" s="170"/>
      <c r="S97" s="171"/>
      <c r="T97" s="170"/>
      <c r="U97" s="122"/>
    </row>
    <row r="98" spans="2:21" ht="12.75">
      <c r="B98" s="137">
        <v>4</v>
      </c>
      <c r="C98" s="114" t="s">
        <v>21</v>
      </c>
      <c r="D98" s="114"/>
      <c r="E98" s="158"/>
      <c r="F98" s="115" t="s">
        <v>122</v>
      </c>
      <c r="G98" s="115"/>
      <c r="H98" s="115"/>
      <c r="I98" s="140"/>
      <c r="J98" s="116"/>
      <c r="K98" s="170">
        <v>0</v>
      </c>
      <c r="L98" s="170"/>
      <c r="M98" s="171"/>
      <c r="N98" s="174" t="s">
        <v>129</v>
      </c>
      <c r="O98" s="170"/>
      <c r="P98" s="171"/>
      <c r="Q98" s="170">
        <v>0</v>
      </c>
      <c r="R98" s="170"/>
      <c r="S98" s="171"/>
      <c r="T98" s="170">
        <v>0</v>
      </c>
      <c r="U98" s="122"/>
    </row>
    <row r="99" spans="2:21" ht="6" customHeight="1">
      <c r="B99" s="147"/>
      <c r="C99" s="148"/>
      <c r="D99" s="148"/>
      <c r="E99" s="149"/>
      <c r="F99" s="150"/>
      <c r="G99" s="150"/>
      <c r="H99" s="150"/>
      <c r="I99" s="151"/>
      <c r="J99" s="152"/>
      <c r="K99" s="163"/>
      <c r="L99" s="163"/>
      <c r="M99" s="164"/>
      <c r="N99" s="165"/>
      <c r="O99" s="165"/>
      <c r="P99" s="166"/>
      <c r="Q99" s="163"/>
      <c r="R99" s="163"/>
      <c r="S99" s="164"/>
      <c r="T99" s="165"/>
      <c r="U99" s="157"/>
    </row>
    <row r="100" spans="2:21" ht="6" customHeight="1">
      <c r="B100" s="113"/>
      <c r="C100" s="114"/>
      <c r="D100" s="114"/>
      <c r="E100" s="158"/>
      <c r="F100" s="115"/>
      <c r="G100" s="115"/>
      <c r="H100" s="115"/>
      <c r="I100" s="140"/>
      <c r="J100" s="116"/>
      <c r="K100" s="170"/>
      <c r="L100" s="170"/>
      <c r="M100" s="171"/>
      <c r="N100" s="170"/>
      <c r="O100" s="170"/>
      <c r="P100" s="171"/>
      <c r="Q100" s="170"/>
      <c r="R100" s="170"/>
      <c r="S100" s="171"/>
      <c r="T100" s="170"/>
      <c r="U100" s="122"/>
    </row>
    <row r="101" spans="2:21" ht="12.75">
      <c r="B101" s="113"/>
      <c r="C101" s="138" t="s">
        <v>22</v>
      </c>
      <c r="D101" s="114"/>
      <c r="E101" s="158"/>
      <c r="F101" s="115" t="s">
        <v>123</v>
      </c>
      <c r="G101" s="115"/>
      <c r="H101" s="115"/>
      <c r="I101" s="140"/>
      <c r="J101" s="116"/>
      <c r="K101" s="170">
        <v>0</v>
      </c>
      <c r="L101" s="170"/>
      <c r="M101" s="171"/>
      <c r="N101" s="174" t="s">
        <v>129</v>
      </c>
      <c r="O101" s="170"/>
      <c r="P101" s="171"/>
      <c r="Q101" s="170">
        <v>0</v>
      </c>
      <c r="R101" s="170"/>
      <c r="S101" s="171"/>
      <c r="T101" s="170">
        <v>0</v>
      </c>
      <c r="U101" s="122"/>
    </row>
    <row r="102" spans="2:21" ht="6" customHeight="1" thickBot="1">
      <c r="B102" s="126"/>
      <c r="C102" s="127"/>
      <c r="D102" s="127"/>
      <c r="E102" s="178"/>
      <c r="F102" s="128"/>
      <c r="G102" s="128"/>
      <c r="H102" s="128"/>
      <c r="I102" s="179"/>
      <c r="J102" s="129"/>
      <c r="K102" s="180"/>
      <c r="L102" s="180"/>
      <c r="M102" s="181"/>
      <c r="N102" s="180"/>
      <c r="O102" s="180"/>
      <c r="P102" s="181"/>
      <c r="Q102" s="180"/>
      <c r="R102" s="180"/>
      <c r="S102" s="181"/>
      <c r="T102" s="180"/>
      <c r="U102" s="134"/>
    </row>
    <row r="103" spans="11:20" ht="12.75"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</row>
    <row r="104" spans="2:20" ht="12.75">
      <c r="B104" s="104" t="s">
        <v>130</v>
      </c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</row>
    <row r="105" spans="11:20" ht="12.75"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</row>
    <row r="106" spans="11:20" ht="12.75"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</row>
    <row r="107" spans="11:20" ht="12.75"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</row>
    <row r="108" spans="11:20" ht="12.75"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</row>
    <row r="109" spans="11:20" ht="12.75"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</row>
    <row r="110" spans="11:20" ht="12.75"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</row>
    <row r="111" spans="11:20" ht="12.75"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</row>
    <row r="112" spans="11:20" ht="12.75"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</row>
    <row r="113" spans="11:20" ht="12.75"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</row>
    <row r="114" spans="11:20" ht="12.75"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</row>
    <row r="115" spans="11:20" ht="12.75"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</row>
    <row r="116" spans="11:20" ht="12.75"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</row>
    <row r="117" spans="11:20" ht="12.75"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</row>
    <row r="118" spans="11:20" ht="12.75"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</row>
    <row r="119" spans="11:20" ht="12.75"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</row>
    <row r="120" spans="11:20" ht="12.75"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</row>
    <row r="121" spans="11:20" ht="12.75"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</row>
    <row r="122" spans="11:20" ht="12.75"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</row>
    <row r="123" spans="11:20" ht="12.75"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</row>
    <row r="124" spans="11:20" ht="12.75"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</row>
    <row r="125" spans="11:20" ht="12.75"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</row>
    <row r="126" spans="11:20" ht="12.75"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</row>
    <row r="127" spans="11:20" ht="12.75"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</row>
    <row r="128" spans="11:20" ht="12.75"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</row>
    <row r="129" spans="11:20" ht="12.75"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</row>
    <row r="130" spans="11:20" ht="12.75"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</row>
    <row r="131" spans="11:20" ht="12.75"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</row>
    <row r="132" spans="11:20" ht="12.75"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</row>
    <row r="133" spans="11:20" ht="12.75"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</row>
    <row r="134" spans="11:20" ht="12.75"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</row>
    <row r="135" spans="11:20" ht="12.75"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</row>
    <row r="136" spans="11:20" ht="12.75"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</row>
    <row r="137" spans="11:20" ht="12.75"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</row>
    <row r="138" spans="11:20" ht="12.75"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</row>
    <row r="139" spans="11:20" ht="12.75"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</row>
    <row r="140" spans="11:20" ht="12.75"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</row>
    <row r="141" spans="11:20" ht="12.75"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</row>
    <row r="142" spans="11:20" ht="12.75"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</row>
    <row r="143" spans="11:20" ht="12.75"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</row>
    <row r="144" spans="11:20" ht="12.75"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</row>
    <row r="145" spans="11:20" ht="12.75"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</row>
    <row r="146" spans="11:20" ht="12.75"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</row>
    <row r="147" spans="11:20" ht="12.75"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</row>
    <row r="148" spans="11:20" ht="12.75"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</row>
    <row r="149" spans="11:20" ht="12.75"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</row>
    <row r="150" spans="11:20" ht="12.75"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</row>
    <row r="151" spans="11:20" ht="12.75"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</row>
    <row r="152" spans="11:20" ht="12.75"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</row>
    <row r="153" spans="11:20" ht="12.75"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</row>
    <row r="154" spans="11:20" ht="12.75"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</row>
    <row r="155" spans="11:20" ht="12.75"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</row>
    <row r="156" spans="11:20" ht="12.75"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</row>
    <row r="157" spans="11:20" ht="12.75"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</row>
    <row r="158" spans="11:20" ht="12.75"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</row>
    <row r="159" spans="11:20" ht="12.75"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</row>
    <row r="160" spans="11:20" ht="12.75"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</row>
    <row r="161" spans="11:20" ht="12.75"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</row>
    <row r="162" spans="11:20" ht="12.75"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</row>
    <row r="163" spans="11:20" ht="12.75"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</row>
    <row r="164" spans="11:20" ht="12.75"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</row>
    <row r="165" spans="11:20" ht="12.75"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</row>
    <row r="166" spans="11:20" ht="12.75"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</row>
    <row r="167" spans="11:20" ht="12.75"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</row>
    <row r="168" spans="11:20" ht="12.75"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</row>
    <row r="169" spans="11:20" ht="12.75"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</row>
    <row r="170" spans="11:20" ht="12.75"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</row>
    <row r="171" spans="11:20" ht="12.75"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</row>
    <row r="172" spans="11:20" ht="12.75"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</row>
    <row r="173" spans="11:20" ht="12.75"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</row>
    <row r="174" spans="11:20" ht="12.75"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</row>
    <row r="175" spans="11:20" ht="12.75"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</row>
    <row r="176" spans="11:20" ht="12.75"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</row>
    <row r="177" spans="11:20" ht="12.75"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</row>
    <row r="178" spans="11:20" ht="12.75"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</row>
    <row r="179" spans="11:20" ht="12.75"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</row>
    <row r="180" spans="11:20" ht="12.75"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</row>
    <row r="181" spans="11:20" ht="12.75"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</row>
    <row r="182" spans="11:20" ht="12.75"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</row>
    <row r="183" spans="11:20" ht="12.75"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</row>
    <row r="184" spans="11:20" ht="12.75"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</row>
    <row r="185" spans="11:20" ht="12.75"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</row>
    <row r="186" spans="11:20" ht="12.75"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</row>
    <row r="187" spans="11:20" ht="12.75"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</row>
    <row r="188" spans="11:20" ht="12.75"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</row>
    <row r="189" spans="11:20" ht="12.75"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</row>
    <row r="190" spans="11:20" ht="12.75"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</row>
    <row r="191" spans="11:20" ht="12.75"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</row>
    <row r="192" spans="11:20" ht="12.75"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</row>
    <row r="193" spans="11:20" ht="12.75"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</row>
    <row r="194" spans="11:20" ht="12.75"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</row>
    <row r="195" spans="11:20" ht="12.75"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</row>
    <row r="196" spans="11:20" ht="12.75"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</row>
    <row r="197" spans="11:20" ht="12.75"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</row>
    <row r="198" spans="11:20" ht="12.75"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</row>
    <row r="199" spans="11:20" ht="12.75"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</row>
    <row r="200" spans="11:20" ht="12.75"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</row>
    <row r="201" spans="11:20" ht="12.75"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</row>
    <row r="202" spans="11:20" ht="12.75"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</row>
    <row r="203" spans="11:20" ht="12.75"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</row>
    <row r="204" spans="11:20" ht="12.75"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</row>
    <row r="205" spans="11:20" ht="12.75"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</row>
    <row r="206" spans="11:20" ht="12.75"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</row>
    <row r="207" spans="11:20" ht="12.75"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</row>
    <row r="208" spans="11:20" ht="12.75"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</row>
    <row r="209" spans="11:20" ht="12.75"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</row>
    <row r="210" spans="11:20" ht="12.75"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</row>
    <row r="211" spans="11:20" ht="12.75"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</row>
    <row r="212" spans="11:20" ht="12.75"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</row>
    <row r="213" spans="11:20" ht="12.75"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</row>
    <row r="214" spans="11:20" ht="12.75"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</row>
    <row r="215" spans="11:20" ht="12.75"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</row>
    <row r="216" spans="11:20" ht="12.75"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</row>
    <row r="217" spans="11:20" ht="12.75"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</row>
    <row r="218" spans="11:20" ht="12.75"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</row>
    <row r="219" spans="11:20" ht="12.75"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</row>
    <row r="220" spans="11:20" ht="12.75"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</row>
    <row r="221" spans="11:20" ht="12.75"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</row>
    <row r="222" spans="11:20" ht="12.75"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</row>
    <row r="223" spans="11:20" ht="12.75"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</row>
    <row r="224" spans="11:20" ht="12.75"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</row>
    <row r="225" spans="11:20" ht="12.75"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</row>
    <row r="226" spans="11:20" ht="12.75"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</row>
    <row r="227" spans="11:20" ht="12.75"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</row>
    <row r="228" spans="11:20" ht="12.75"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</row>
    <row r="229" spans="11:20" ht="12.75"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</row>
    <row r="230" spans="11:20" ht="12.75"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</row>
    <row r="231" spans="11:20" ht="12.75"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</row>
    <row r="232" spans="11:20" ht="12.75"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</row>
    <row r="233" spans="11:20" ht="12.75"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</row>
    <row r="234" spans="11:20" ht="12.75"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</row>
    <row r="235" spans="11:20" ht="12.75"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</row>
    <row r="236" spans="11:20" ht="12.75"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</row>
    <row r="237" spans="11:20" ht="12.75"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</row>
    <row r="238" spans="11:20" ht="12.75"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</row>
    <row r="239" spans="11:20" ht="12.75"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</row>
    <row r="240" spans="11:20" ht="12.75"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</row>
    <row r="241" spans="11:20" ht="12.75"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</row>
    <row r="242" spans="11:20" ht="12.75"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</row>
    <row r="243" spans="11:20" ht="12.75"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</row>
    <row r="244" spans="11:20" ht="12.75"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</row>
    <row r="245" spans="11:20" ht="12.75"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</row>
    <row r="246" spans="11:20" ht="12.75"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</row>
    <row r="247" spans="11:20" ht="12.75"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</row>
    <row r="248" spans="11:20" ht="12.75"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</row>
    <row r="249" spans="11:20" ht="12.75"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</row>
    <row r="250" spans="11:20" ht="12.75"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</row>
    <row r="251" spans="11:20" ht="12.75"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</row>
    <row r="252" spans="11:20" ht="12.75"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</row>
    <row r="253" spans="11:20" ht="12.75"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</row>
    <row r="254" spans="11:20" ht="12.75"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</row>
    <row r="255" spans="11:20" ht="12.75"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</row>
    <row r="256" spans="11:20" ht="12.75"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</row>
    <row r="257" spans="11:20" ht="12.75"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</row>
    <row r="258" spans="11:20" ht="12.75"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</row>
    <row r="259" spans="11:20" ht="12.75"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</row>
    <row r="260" spans="11:20" ht="12.75"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</row>
    <row r="261" spans="11:20" ht="12.75"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</row>
    <row r="262" spans="11:20" ht="12.75"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</row>
    <row r="263" spans="11:20" ht="12.75"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</row>
    <row r="264" spans="11:20" ht="12.75"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</row>
    <row r="265" spans="11:20" ht="12.75"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</row>
    <row r="266" spans="11:20" ht="12.75"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</row>
    <row r="267" spans="11:20" ht="12.75"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</row>
    <row r="268" spans="11:20" ht="12.75"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</row>
    <row r="269" spans="11:20" ht="12.75"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</row>
    <row r="270" spans="11:20" ht="12.75"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</row>
    <row r="271" spans="11:20" ht="12.75"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</row>
    <row r="272" spans="11:20" ht="12.75"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</row>
    <row r="273" spans="11:20" ht="12.75"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</row>
    <row r="274" spans="11:20" ht="12.75"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</row>
    <row r="275" spans="11:20" ht="12.75"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</row>
    <row r="276" spans="11:20" ht="12.75"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</row>
    <row r="277" spans="11:20" ht="12.75"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</row>
    <row r="278" spans="11:20" ht="12.75"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</row>
    <row r="279" spans="11:20" ht="12.75"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</row>
    <row r="280" spans="11:20" ht="12.75"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</row>
    <row r="281" spans="11:20" ht="12.75"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</row>
    <row r="282" spans="11:20" ht="12.75"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</row>
    <row r="283" spans="11:20" ht="12.75"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</row>
    <row r="284" spans="11:20" ht="12.75"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</row>
    <row r="285" spans="11:20" ht="12.75"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</row>
    <row r="286" spans="11:20" ht="12.75"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</row>
    <row r="287" spans="11:20" ht="12.75"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</row>
    <row r="288" spans="11:20" ht="12.75"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</row>
    <row r="289" spans="11:20" ht="12.75"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</row>
    <row r="290" spans="11:20" ht="12.75"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</row>
    <row r="291" spans="11:20" ht="12.75"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</row>
    <row r="292" spans="11:20" ht="12.75"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</row>
    <row r="293" spans="11:20" ht="12.75"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</row>
    <row r="294" spans="11:20" ht="12.75"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</row>
    <row r="295" spans="11:20" ht="12.75"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</row>
    <row r="296" spans="11:20" ht="12.75"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</row>
    <row r="297" spans="11:20" ht="12.75"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</row>
    <row r="298" spans="11:20" ht="12.75"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</row>
    <row r="299" spans="11:20" ht="12.75"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</row>
    <row r="300" spans="11:20" ht="12.75"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</row>
    <row r="301" spans="11:20" ht="12.75"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</row>
    <row r="302" spans="11:20" ht="12.75"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</row>
    <row r="303" spans="11:20" ht="12.75"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</row>
    <row r="304" spans="11:20" ht="12.75"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</row>
    <row r="305" spans="11:20" ht="12.75"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</row>
    <row r="306" spans="11:20" ht="12.75"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</row>
    <row r="307" spans="11:20" ht="12.75"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</row>
    <row r="308" spans="11:20" ht="12.75"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</row>
    <row r="309" spans="11:20" ht="12.75"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</row>
    <row r="310" spans="11:20" ht="12.75"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</row>
    <row r="311" spans="11:20" ht="12.75"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</row>
    <row r="312" spans="11:20" ht="12.75"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</row>
    <row r="313" spans="11:20" ht="12.75"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</row>
    <row r="314" spans="11:20" ht="12.75"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</row>
    <row r="315" spans="11:20" ht="12.75"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</row>
    <row r="316" spans="11:20" ht="12.75"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</row>
    <row r="317" spans="11:20" ht="12.75"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</row>
    <row r="318" spans="11:20" ht="12.75"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</row>
    <row r="319" spans="11:20" ht="12.75"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</row>
    <row r="320" spans="11:20" ht="12.75"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</row>
    <row r="321" spans="11:20" ht="12.75"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</row>
    <row r="322" spans="11:20" ht="12.75"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</row>
    <row r="323" spans="11:20" ht="12.75"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</row>
    <row r="324" spans="11:20" ht="12.75"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</row>
    <row r="325" spans="11:20" ht="12.75"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</row>
    <row r="326" spans="11:20" ht="12.75"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</row>
    <row r="327" spans="11:20" ht="12.75"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</row>
    <row r="328" spans="11:20" ht="12.75"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</row>
    <row r="329" spans="11:20" ht="12.75"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</row>
    <row r="330" spans="11:20" ht="12.75"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</row>
    <row r="331" spans="11:20" ht="12.75"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</row>
    <row r="332" spans="11:20" ht="12.75"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</row>
    <row r="333" spans="11:20" ht="12.75"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</row>
  </sheetData>
  <mergeCells count="2">
    <mergeCell ref="K12:N12"/>
    <mergeCell ref="Q12:T12"/>
  </mergeCells>
  <printOptions horizontalCentered="1"/>
  <pageMargins left="0.36" right="0.27" top="0.38" bottom="0.29" header="0.2" footer="0.2"/>
  <pageSetup horizontalDpi="180" verticalDpi="18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L42"/>
  <sheetViews>
    <sheetView workbookViewId="0" topLeftCell="A26">
      <pane xSplit="4" topLeftCell="I1" activePane="topRight" state="frozen"/>
      <selection pane="topLeft" activeCell="A5" sqref="A5"/>
      <selection pane="topRight" activeCell="K39" sqref="K39"/>
    </sheetView>
  </sheetViews>
  <sheetFormatPr defaultColWidth="9.140625" defaultRowHeight="12.75"/>
  <cols>
    <col min="1" max="5" width="9.140625" style="87" customWidth="1"/>
    <col min="6" max="6" width="19.140625" style="91" customWidth="1"/>
    <col min="7" max="7" width="5.7109375" style="91" customWidth="1"/>
    <col min="8" max="8" width="19.140625" style="91" customWidth="1"/>
    <col min="9" max="9" width="5.7109375" style="87" customWidth="1"/>
    <col min="10" max="10" width="19.140625" style="87" customWidth="1"/>
    <col min="11" max="11" width="5.7109375" style="87" customWidth="1"/>
    <col min="12" max="12" width="16.421875" style="91" bestFit="1" customWidth="1"/>
    <col min="13" max="16384" width="9.140625" style="87" customWidth="1"/>
  </cols>
  <sheetData>
    <row r="3" spans="6:12" ht="12.75">
      <c r="F3" s="88" t="s">
        <v>112</v>
      </c>
      <c r="G3" s="88"/>
      <c r="H3" s="88" t="s">
        <v>113</v>
      </c>
      <c r="J3" s="88" t="s">
        <v>113</v>
      </c>
      <c r="L3" s="88" t="s">
        <v>113</v>
      </c>
    </row>
    <row r="4" spans="6:12" ht="12.75">
      <c r="F4" s="88" t="s">
        <v>114</v>
      </c>
      <c r="G4" s="88"/>
      <c r="H4" s="88" t="s">
        <v>114</v>
      </c>
      <c r="J4" s="88" t="s">
        <v>114</v>
      </c>
      <c r="L4" s="88" t="s">
        <v>131</v>
      </c>
    </row>
    <row r="5" spans="6:12" ht="12.75">
      <c r="F5" s="88" t="s">
        <v>115</v>
      </c>
      <c r="G5" s="88"/>
      <c r="H5" s="88" t="s">
        <v>115</v>
      </c>
      <c r="J5" s="88" t="s">
        <v>115</v>
      </c>
      <c r="L5" s="88" t="s">
        <v>115</v>
      </c>
    </row>
    <row r="6" spans="6:12" ht="12.75">
      <c r="F6" s="88" t="s">
        <v>116</v>
      </c>
      <c r="G6" s="88"/>
      <c r="H6" s="88" t="s">
        <v>117</v>
      </c>
      <c r="J6" s="88" t="s">
        <v>117</v>
      </c>
      <c r="L6" s="88" t="s">
        <v>117</v>
      </c>
    </row>
    <row r="7" spans="6:12" ht="12.75">
      <c r="F7" s="89">
        <v>36525</v>
      </c>
      <c r="G7" s="89"/>
      <c r="H7" s="89">
        <v>36433</v>
      </c>
      <c r="I7" s="88"/>
      <c r="J7" s="89">
        <v>36525</v>
      </c>
      <c r="L7" s="89">
        <v>36160</v>
      </c>
    </row>
    <row r="8" spans="6:9" ht="12.75">
      <c r="F8" s="89"/>
      <c r="G8" s="89"/>
      <c r="H8" s="89"/>
      <c r="I8" s="88"/>
    </row>
    <row r="9" spans="2:10" ht="12.75">
      <c r="B9" s="90" t="s">
        <v>25</v>
      </c>
      <c r="J9" s="91"/>
    </row>
    <row r="10" ht="12.75">
      <c r="J10" s="91"/>
    </row>
    <row r="11" spans="2:12" ht="12.75">
      <c r="B11" s="87" t="s">
        <v>66</v>
      </c>
      <c r="F11" s="91">
        <f>J11-H11</f>
        <v>435555</v>
      </c>
      <c r="H11" s="91">
        <v>5853205</v>
      </c>
      <c r="J11" s="91">
        <v>6288760</v>
      </c>
      <c r="L11" s="91">
        <f>1173389+2563831+171800+370487+16899+1984</f>
        <v>4298390</v>
      </c>
    </row>
    <row r="12" spans="2:12" ht="12.75">
      <c r="B12" s="87" t="s">
        <v>68</v>
      </c>
      <c r="F12" s="91">
        <f>J12-H12</f>
        <v>4500</v>
      </c>
      <c r="H12" s="91">
        <v>54500</v>
      </c>
      <c r="J12" s="91">
        <v>59000</v>
      </c>
      <c r="L12" s="91">
        <v>78232.63</v>
      </c>
    </row>
    <row r="13" spans="2:12" ht="12.75">
      <c r="B13" s="87" t="s">
        <v>67</v>
      </c>
      <c r="F13" s="91">
        <v>0</v>
      </c>
      <c r="H13" s="91">
        <v>0</v>
      </c>
      <c r="J13" s="91">
        <v>0</v>
      </c>
      <c r="L13" s="91">
        <v>0</v>
      </c>
    </row>
    <row r="14" spans="2:12" ht="12.75">
      <c r="B14" s="87" t="s">
        <v>69</v>
      </c>
      <c r="F14" s="91">
        <f>J14-H14</f>
        <v>2950</v>
      </c>
      <c r="H14" s="91">
        <v>37006</v>
      </c>
      <c r="J14" s="91">
        <f>31613+8343</f>
        <v>39956</v>
      </c>
      <c r="L14" s="91">
        <f>4294+8701</f>
        <v>12995</v>
      </c>
    </row>
    <row r="15" spans="2:12" ht="12.75">
      <c r="B15" s="87" t="s">
        <v>70</v>
      </c>
      <c r="F15" s="91">
        <f>J15-H15</f>
        <v>0</v>
      </c>
      <c r="H15" s="91">
        <v>6561.62</v>
      </c>
      <c r="J15" s="91">
        <v>6561.62</v>
      </c>
      <c r="L15" s="91">
        <v>8000</v>
      </c>
    </row>
    <row r="16" spans="2:12" ht="12.75">
      <c r="B16" s="87" t="s">
        <v>71</v>
      </c>
      <c r="F16" s="91">
        <f>J16-H16</f>
        <v>1174.6000000000004</v>
      </c>
      <c r="H16" s="91">
        <v>3900</v>
      </c>
      <c r="J16" s="91">
        <v>5074.6</v>
      </c>
      <c r="L16" s="91">
        <v>216.44</v>
      </c>
    </row>
    <row r="17" spans="2:10" ht="12.75">
      <c r="B17" s="87" t="s">
        <v>133</v>
      </c>
      <c r="F17" s="91">
        <v>18000</v>
      </c>
      <c r="J17" s="91"/>
    </row>
    <row r="18" spans="2:10" ht="12.75">
      <c r="B18" s="87" t="s">
        <v>132</v>
      </c>
      <c r="J18" s="91"/>
    </row>
    <row r="19" spans="2:10" ht="12.75">
      <c r="B19" s="101">
        <v>36433</v>
      </c>
      <c r="J19" s="91"/>
    </row>
    <row r="20" spans="6:12" ht="13.5" thickBot="1">
      <c r="F20" s="92">
        <f>SUM(F11:F18)</f>
        <v>462179.6</v>
      </c>
      <c r="G20" s="93"/>
      <c r="H20" s="92">
        <f>SUM(H11:H18)</f>
        <v>5955172.62</v>
      </c>
      <c r="J20" s="92">
        <f>SUM(J11:J18)</f>
        <v>6399352.22</v>
      </c>
      <c r="K20" s="94"/>
      <c r="L20" s="92">
        <f>SUM(L11:L18)</f>
        <v>4397834.07</v>
      </c>
    </row>
    <row r="21" ht="13.5" thickTop="1">
      <c r="J21" s="91"/>
    </row>
    <row r="22" spans="2:10" ht="12.75">
      <c r="B22" s="90" t="s">
        <v>31</v>
      </c>
      <c r="J22" s="91"/>
    </row>
    <row r="23" ht="12.75">
      <c r="J23" s="91"/>
    </row>
    <row r="24" spans="2:12" ht="12.75">
      <c r="B24" s="87" t="s">
        <v>66</v>
      </c>
      <c r="F24" s="91">
        <f>J24-H24</f>
        <v>650961.44</v>
      </c>
      <c r="H24" s="91">
        <v>1616497</v>
      </c>
      <c r="J24" s="91">
        <f>672309.86+748553.54+46756.01+799839.03</f>
        <v>2267458.44</v>
      </c>
      <c r="L24" s="91">
        <f>912630.78+915910.21+7938.17+67808.22</f>
        <v>1904287.38</v>
      </c>
    </row>
    <row r="25" spans="2:12" ht="12.75">
      <c r="B25" s="87" t="s">
        <v>68</v>
      </c>
      <c r="F25" s="91">
        <f>J25-H25</f>
        <v>241.68000000000006</v>
      </c>
      <c r="H25" s="91">
        <v>725.04</v>
      </c>
      <c r="J25" s="91">
        <v>966.72</v>
      </c>
      <c r="L25" s="91">
        <v>966.72</v>
      </c>
    </row>
    <row r="26" spans="2:10" ht="12.75">
      <c r="B26" s="87" t="s">
        <v>67</v>
      </c>
      <c r="F26" s="91">
        <v>0</v>
      </c>
      <c r="H26" s="91">
        <v>0</v>
      </c>
      <c r="J26" s="91">
        <v>0</v>
      </c>
    </row>
    <row r="27" spans="2:12" ht="12.75">
      <c r="B27" s="87" t="s">
        <v>69</v>
      </c>
      <c r="F27" s="91">
        <f>J27-H27</f>
        <v>180459</v>
      </c>
      <c r="H27" s="91">
        <v>587477</v>
      </c>
      <c r="J27" s="91">
        <v>767936</v>
      </c>
      <c r="L27" s="91">
        <v>826227</v>
      </c>
    </row>
    <row r="28" spans="2:12" ht="12.75">
      <c r="B28" s="87" t="s">
        <v>70</v>
      </c>
      <c r="F28" s="91">
        <f>J28-H28</f>
        <v>0</v>
      </c>
      <c r="H28" s="91">
        <v>0</v>
      </c>
      <c r="J28" s="91">
        <v>0</v>
      </c>
      <c r="L28" s="91">
        <v>0</v>
      </c>
    </row>
    <row r="29" spans="2:12" ht="12.75">
      <c r="B29" s="87" t="s">
        <v>71</v>
      </c>
      <c r="F29" s="91">
        <f>J29-H29</f>
        <v>4415.729999999998</v>
      </c>
      <c r="H29" s="91">
        <v>13247.19</v>
      </c>
      <c r="J29" s="91">
        <v>17662.92</v>
      </c>
      <c r="L29" s="91">
        <v>16191.01</v>
      </c>
    </row>
    <row r="30" ht="12.75">
      <c r="J30" s="91"/>
    </row>
    <row r="31" spans="6:12" ht="13.5" thickBot="1">
      <c r="F31" s="92">
        <f>SUM(F24:F30)</f>
        <v>836077.85</v>
      </c>
      <c r="G31" s="93"/>
      <c r="H31" s="92">
        <f>SUM(H24:H30)</f>
        <v>2217946.23</v>
      </c>
      <c r="J31" s="92">
        <f>SUM(J24:J30)</f>
        <v>3054024.08</v>
      </c>
      <c r="K31" s="94"/>
      <c r="L31" s="92">
        <f>SUM(L24:L30)</f>
        <v>2747672.1099999994</v>
      </c>
    </row>
    <row r="32" ht="13.5" thickTop="1">
      <c r="J32" s="91"/>
    </row>
    <row r="33" spans="2:10" ht="12.75">
      <c r="B33" s="90" t="s">
        <v>32</v>
      </c>
      <c r="J33" s="91"/>
    </row>
    <row r="34" ht="12.75">
      <c r="J34" s="91"/>
    </row>
    <row r="35" spans="2:12" ht="12.75">
      <c r="B35" s="87" t="s">
        <v>66</v>
      </c>
      <c r="F35" s="91">
        <f>J35-H35</f>
        <v>4021289</v>
      </c>
      <c r="H35" s="91">
        <v>11345286</v>
      </c>
      <c r="J35" s="91">
        <v>15366575</v>
      </c>
      <c r="L35" s="91">
        <v>14658412</v>
      </c>
    </row>
    <row r="36" spans="2:12" ht="12.75">
      <c r="B36" s="87" t="s">
        <v>68</v>
      </c>
      <c r="F36" s="91">
        <f>J36-H36</f>
        <v>23933.649999999994</v>
      </c>
      <c r="H36" s="91">
        <v>71381.97</v>
      </c>
      <c r="J36" s="91">
        <v>95315.62</v>
      </c>
      <c r="L36" s="91">
        <v>94147</v>
      </c>
    </row>
    <row r="37" spans="2:10" ht="12.75">
      <c r="B37" s="87" t="s">
        <v>67</v>
      </c>
      <c r="F37" s="91">
        <v>0</v>
      </c>
      <c r="H37" s="91">
        <v>0</v>
      </c>
      <c r="J37" s="91">
        <v>0</v>
      </c>
    </row>
    <row r="38" spans="2:12" ht="12.75">
      <c r="B38" s="87" t="s">
        <v>69</v>
      </c>
      <c r="F38" s="91">
        <f>J38-H38</f>
        <v>578124</v>
      </c>
      <c r="H38" s="91">
        <v>2302493</v>
      </c>
      <c r="J38" s="91">
        <v>2880617</v>
      </c>
      <c r="L38" s="91">
        <v>3038595</v>
      </c>
    </row>
    <row r="39" spans="2:12" ht="12.75">
      <c r="B39" s="87" t="s">
        <v>70</v>
      </c>
      <c r="F39" s="91">
        <f>J39-H39</f>
        <v>29596.28</v>
      </c>
      <c r="H39" s="91">
        <v>30096.78</v>
      </c>
      <c r="J39" s="91">
        <v>59693.06</v>
      </c>
      <c r="L39" s="91">
        <v>36998.19</v>
      </c>
    </row>
    <row r="40" spans="2:12" ht="12.75">
      <c r="B40" s="87" t="s">
        <v>71</v>
      </c>
      <c r="F40" s="91">
        <f>J40-H40</f>
        <v>33608.04999999999</v>
      </c>
      <c r="H40" s="91">
        <v>98360.16</v>
      </c>
      <c r="J40" s="91">
        <v>131968.21</v>
      </c>
      <c r="L40" s="91">
        <v>128269.55</v>
      </c>
    </row>
    <row r="41" ht="12.75">
      <c r="J41" s="91"/>
    </row>
    <row r="42" spans="6:12" ht="13.5" thickBot="1">
      <c r="F42" s="92">
        <f>SUM(F35:F41)</f>
        <v>4686550.98</v>
      </c>
      <c r="G42" s="93"/>
      <c r="H42" s="92">
        <f>SUM(H35:H41)</f>
        <v>13847617.91</v>
      </c>
      <c r="J42" s="92">
        <f>SUM(J35:J41)</f>
        <v>18534168.889999997</v>
      </c>
      <c r="K42" s="94"/>
      <c r="L42" s="92">
        <f>SUM(L35:L41)</f>
        <v>17956421.740000002</v>
      </c>
    </row>
    <row r="43" ht="13.5" thickTop="1"/>
  </sheetData>
  <printOptions/>
  <pageMargins left="0.54" right="0.32" top="0.87" bottom="0.58" header="0.5" footer="0.42"/>
  <pageSetup horizontalDpi="180" verticalDpi="180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J78"/>
  <sheetViews>
    <sheetView workbookViewId="0" topLeftCell="A47">
      <selection activeCell="G61" sqref="G61"/>
    </sheetView>
  </sheetViews>
  <sheetFormatPr defaultColWidth="9.140625" defaultRowHeight="12.75"/>
  <cols>
    <col min="1" max="1" width="9.140625" style="87" customWidth="1"/>
    <col min="2" max="2" width="3.421875" style="97" customWidth="1"/>
    <col min="3" max="4" width="3.57421875" style="87" customWidth="1"/>
    <col min="5" max="5" width="9.140625" style="87" customWidth="1"/>
    <col min="6" max="6" width="11.28125" style="87" customWidth="1"/>
    <col min="7" max="7" width="17.57421875" style="87" customWidth="1"/>
    <col min="8" max="8" width="14.00390625" style="87" customWidth="1"/>
    <col min="9" max="9" width="9.140625" style="87" customWidth="1"/>
    <col min="10" max="10" width="14.00390625" style="87" customWidth="1"/>
    <col min="11" max="16384" width="9.140625" style="87" customWidth="1"/>
  </cols>
  <sheetData>
    <row r="1" ht="12.75"/>
    <row r="2" ht="12.75"/>
    <row r="3" ht="12.75">
      <c r="B3" s="95" t="s">
        <v>0</v>
      </c>
    </row>
    <row r="4" ht="12.75">
      <c r="B4" s="96"/>
    </row>
    <row r="5" ht="12.75">
      <c r="B5" s="96"/>
    </row>
    <row r="6" ht="12.75">
      <c r="B6" s="95" t="s">
        <v>72</v>
      </c>
    </row>
    <row r="7" spans="8:10" ht="12.75">
      <c r="H7" s="88" t="s">
        <v>104</v>
      </c>
      <c r="J7" s="88" t="s">
        <v>104</v>
      </c>
    </row>
    <row r="8" spans="8:10" ht="12.75">
      <c r="H8" s="88" t="s">
        <v>105</v>
      </c>
      <c r="J8" s="88" t="s">
        <v>106</v>
      </c>
    </row>
    <row r="9" spans="8:10" ht="12.75">
      <c r="H9" s="88" t="s">
        <v>13</v>
      </c>
      <c r="J9" s="88" t="s">
        <v>107</v>
      </c>
    </row>
    <row r="10" spans="8:10" ht="12.75">
      <c r="H10" s="88" t="s">
        <v>8</v>
      </c>
      <c r="J10" s="88" t="s">
        <v>108</v>
      </c>
    </row>
    <row r="11" spans="8:10" ht="12.75">
      <c r="H11" s="89">
        <v>36525</v>
      </c>
      <c r="J11" s="89">
        <v>36160</v>
      </c>
    </row>
    <row r="12" spans="8:10" ht="12.75">
      <c r="H12" s="89" t="s">
        <v>19</v>
      </c>
      <c r="J12" s="89" t="s">
        <v>19</v>
      </c>
    </row>
    <row r="13" ht="12.75"/>
    <row r="14" spans="2:10" ht="12.75">
      <c r="B14" s="97">
        <v>1</v>
      </c>
      <c r="C14" s="87" t="s">
        <v>73</v>
      </c>
      <c r="H14" s="86">
        <v>79833876</v>
      </c>
      <c r="I14" s="98"/>
      <c r="J14" s="99">
        <v>85760</v>
      </c>
    </row>
    <row r="15" spans="8:10" ht="12.75">
      <c r="H15" s="86"/>
      <c r="I15" s="98"/>
      <c r="J15" s="99"/>
    </row>
    <row r="16" spans="2:10" ht="12.75">
      <c r="B16" s="97">
        <v>2</v>
      </c>
      <c r="C16" s="87" t="s">
        <v>74</v>
      </c>
      <c r="H16" s="86">
        <v>8161391</v>
      </c>
      <c r="I16" s="98"/>
      <c r="J16" s="99">
        <v>12533</v>
      </c>
    </row>
    <row r="17" spans="8:10" ht="12.75">
      <c r="H17" s="86"/>
      <c r="I17" s="98"/>
      <c r="J17" s="99"/>
    </row>
    <row r="18" spans="2:10" ht="12.75">
      <c r="B18" s="97">
        <v>3</v>
      </c>
      <c r="C18" s="87" t="s">
        <v>75</v>
      </c>
      <c r="H18" s="99">
        <v>0</v>
      </c>
      <c r="I18" s="98"/>
      <c r="J18" s="99">
        <v>0</v>
      </c>
    </row>
    <row r="19" spans="8:10" ht="12.75">
      <c r="H19" s="86"/>
      <c r="I19" s="98"/>
      <c r="J19" s="99"/>
    </row>
    <row r="20" spans="2:10" ht="12.75">
      <c r="B20" s="97">
        <v>4</v>
      </c>
      <c r="C20" s="87" t="s">
        <v>76</v>
      </c>
      <c r="H20" s="99">
        <v>0</v>
      </c>
      <c r="I20" s="98"/>
      <c r="J20" s="99">
        <v>0</v>
      </c>
    </row>
    <row r="21" spans="8:10" ht="12.75">
      <c r="H21" s="86"/>
      <c r="I21" s="98"/>
      <c r="J21" s="99"/>
    </row>
    <row r="22" spans="8:10" ht="12.75">
      <c r="H22" s="86"/>
      <c r="I22" s="98"/>
      <c r="J22" s="99"/>
    </row>
    <row r="23" spans="2:10" ht="12.75">
      <c r="B23" s="97">
        <v>5</v>
      </c>
      <c r="C23" s="87" t="s">
        <v>77</v>
      </c>
      <c r="H23" s="86"/>
      <c r="I23" s="98"/>
      <c r="J23" s="99"/>
    </row>
    <row r="24" spans="8:10" ht="12.75">
      <c r="H24" s="86"/>
      <c r="I24" s="98"/>
      <c r="J24" s="99"/>
    </row>
    <row r="25" spans="4:10" ht="12.75">
      <c r="D25" s="100" t="s">
        <v>134</v>
      </c>
      <c r="H25" s="86">
        <f>223859949+1947531</f>
        <v>225807480</v>
      </c>
      <c r="I25" s="98"/>
      <c r="J25" s="99">
        <f>1967+206069</f>
        <v>208036</v>
      </c>
    </row>
    <row r="26" spans="4:10" ht="12.75">
      <c r="D26" s="100" t="s">
        <v>79</v>
      </c>
      <c r="H26" s="86">
        <v>223003501</v>
      </c>
      <c r="I26" s="98"/>
      <c r="J26" s="99">
        <v>227479</v>
      </c>
    </row>
    <row r="27" spans="4:10" ht="12.75">
      <c r="D27" s="100" t="s">
        <v>80</v>
      </c>
      <c r="H27" s="86">
        <v>35186321</v>
      </c>
      <c r="I27" s="98"/>
      <c r="J27" s="99">
        <v>28350</v>
      </c>
    </row>
    <row r="28" spans="4:10" ht="12.75">
      <c r="D28" s="100" t="s">
        <v>81</v>
      </c>
      <c r="H28" s="86">
        <v>3224638</v>
      </c>
      <c r="I28" s="98"/>
      <c r="J28" s="99">
        <v>4341</v>
      </c>
    </row>
    <row r="29" spans="4:10" ht="12.75">
      <c r="D29" s="100" t="s">
        <v>89</v>
      </c>
      <c r="H29" s="86"/>
      <c r="I29" s="98"/>
      <c r="J29" s="99"/>
    </row>
    <row r="30" spans="4:10" ht="12.75">
      <c r="D30" s="100"/>
      <c r="E30" s="87" t="s">
        <v>109</v>
      </c>
      <c r="H30" s="86">
        <f>25674534-10856000</f>
        <v>14818534</v>
      </c>
      <c r="I30" s="98"/>
      <c r="J30" s="99">
        <f>19552-11693</f>
        <v>7859</v>
      </c>
    </row>
    <row r="31" spans="8:10" ht="12.75">
      <c r="H31" s="86"/>
      <c r="I31" s="98"/>
      <c r="J31" s="99"/>
    </row>
    <row r="32" spans="2:10" ht="12.75">
      <c r="B32" s="97">
        <v>6</v>
      </c>
      <c r="C32" s="87" t="s">
        <v>82</v>
      </c>
      <c r="H32" s="86"/>
      <c r="I32" s="98"/>
      <c r="J32" s="99"/>
    </row>
    <row r="33" spans="3:10" ht="12.75">
      <c r="C33" s="87" t="s">
        <v>83</v>
      </c>
      <c r="H33" s="86"/>
      <c r="I33" s="98"/>
      <c r="J33" s="99"/>
    </row>
    <row r="34" spans="4:10" ht="12.75">
      <c r="D34" s="100" t="s">
        <v>84</v>
      </c>
      <c r="H34" s="86">
        <v>73097361</v>
      </c>
      <c r="I34" s="98"/>
      <c r="J34" s="99">
        <v>36189</v>
      </c>
    </row>
    <row r="35" spans="4:10" ht="12.75">
      <c r="D35" s="100" t="s">
        <v>85</v>
      </c>
      <c r="H35" s="86">
        <f>187177226-10856000</f>
        <v>176321226</v>
      </c>
      <c r="I35" s="98"/>
      <c r="J35" s="99">
        <f>175569-11693</f>
        <v>163876</v>
      </c>
    </row>
    <row r="36" spans="4:10" ht="12.75">
      <c r="D36" s="100" t="s">
        <v>86</v>
      </c>
      <c r="H36" s="86">
        <v>20779499</v>
      </c>
      <c r="I36" s="98"/>
      <c r="J36" s="99">
        <v>18784</v>
      </c>
    </row>
    <row r="37" spans="4:10" ht="12.75">
      <c r="D37" s="100" t="s">
        <v>87</v>
      </c>
      <c r="H37" s="86">
        <v>1260189</v>
      </c>
      <c r="I37" s="98"/>
      <c r="J37" s="99">
        <v>7114</v>
      </c>
    </row>
    <row r="38" spans="4:10" ht="12.75">
      <c r="D38" s="100" t="s">
        <v>88</v>
      </c>
      <c r="H38" s="86"/>
      <c r="I38" s="98"/>
      <c r="J38" s="99"/>
    </row>
    <row r="39" spans="4:10" ht="12.75">
      <c r="D39" s="100"/>
      <c r="E39" s="87" t="s">
        <v>110</v>
      </c>
      <c r="H39" s="86">
        <v>5878603</v>
      </c>
      <c r="I39" s="98"/>
      <c r="J39" s="99">
        <v>4884</v>
      </c>
    </row>
    <row r="40" spans="4:10" ht="12.75">
      <c r="D40" s="100"/>
      <c r="E40" s="87" t="s">
        <v>111</v>
      </c>
      <c r="H40" s="86">
        <v>1234544</v>
      </c>
      <c r="I40" s="98"/>
      <c r="J40" s="99">
        <v>0</v>
      </c>
    </row>
    <row r="41" spans="4:10" ht="12.75">
      <c r="D41" s="100"/>
      <c r="H41" s="86"/>
      <c r="I41" s="98"/>
      <c r="J41" s="99"/>
    </row>
    <row r="42" spans="2:10" ht="12.75">
      <c r="B42" s="97">
        <v>7</v>
      </c>
      <c r="C42" s="87" t="s">
        <v>90</v>
      </c>
      <c r="H42" s="86">
        <f>SUM(H25:H30)-H34-H35-H36-H37-H39-H40</f>
        <v>223469052</v>
      </c>
      <c r="I42" s="98"/>
      <c r="J42" s="99">
        <f>SUM(J25:J30)-J34-J35-J36-J37-J39</f>
        <v>245218</v>
      </c>
    </row>
    <row r="43" spans="8:10" ht="12.75">
      <c r="H43" s="86"/>
      <c r="I43" s="98"/>
      <c r="J43" s="99"/>
    </row>
    <row r="44" spans="2:10" ht="12.75">
      <c r="B44" s="97">
        <v>8</v>
      </c>
      <c r="C44" s="87" t="s">
        <v>91</v>
      </c>
      <c r="H44" s="86"/>
      <c r="I44" s="98"/>
      <c r="J44" s="99"/>
    </row>
    <row r="45" spans="8:10" ht="12.75">
      <c r="H45" s="86"/>
      <c r="I45" s="98"/>
      <c r="J45" s="99"/>
    </row>
    <row r="46" spans="3:10" ht="12.75">
      <c r="C46" s="87" t="s">
        <v>92</v>
      </c>
      <c r="H46" s="86">
        <v>60000240</v>
      </c>
      <c r="I46" s="98"/>
      <c r="J46" s="99">
        <v>60000</v>
      </c>
    </row>
    <row r="47" spans="8:10" ht="12.75">
      <c r="H47" s="86"/>
      <c r="I47" s="98"/>
      <c r="J47" s="99"/>
    </row>
    <row r="48" spans="3:10" ht="12.75">
      <c r="C48" s="87" t="s">
        <v>93</v>
      </c>
      <c r="H48" s="86"/>
      <c r="I48" s="98"/>
      <c r="J48" s="99"/>
    </row>
    <row r="49" spans="4:10" ht="12.75">
      <c r="D49" s="100" t="s">
        <v>94</v>
      </c>
      <c r="H49" s="99">
        <v>0</v>
      </c>
      <c r="I49" s="98"/>
      <c r="J49" s="99">
        <v>0</v>
      </c>
    </row>
    <row r="50" spans="4:10" ht="12.75">
      <c r="D50" s="100" t="s">
        <v>95</v>
      </c>
      <c r="H50" s="99">
        <v>0</v>
      </c>
      <c r="I50" s="98"/>
      <c r="J50" s="99">
        <v>0</v>
      </c>
    </row>
    <row r="51" spans="4:10" ht="12.75">
      <c r="D51" s="100" t="s">
        <v>96</v>
      </c>
      <c r="H51" s="99">
        <v>0</v>
      </c>
      <c r="I51" s="98"/>
      <c r="J51" s="99">
        <v>0</v>
      </c>
    </row>
    <row r="52" spans="4:10" ht="12.75">
      <c r="D52" s="100" t="s">
        <v>97</v>
      </c>
      <c r="H52" s="99">
        <v>0</v>
      </c>
      <c r="I52" s="98"/>
      <c r="J52" s="99">
        <v>0</v>
      </c>
    </row>
    <row r="53" spans="4:10" ht="12.75">
      <c r="D53" s="100" t="s">
        <v>98</v>
      </c>
      <c r="H53" s="86">
        <v>171186648</v>
      </c>
      <c r="I53" s="98"/>
      <c r="J53" s="99">
        <v>167994</v>
      </c>
    </row>
    <row r="54" spans="4:10" ht="12.75">
      <c r="D54" s="100" t="s">
        <v>99</v>
      </c>
      <c r="H54" s="99">
        <v>0</v>
      </c>
      <c r="I54" s="98"/>
      <c r="J54" s="99">
        <v>0</v>
      </c>
    </row>
    <row r="55" spans="8:10" ht="12.75">
      <c r="H55" s="86"/>
      <c r="I55" s="98"/>
      <c r="J55" s="99"/>
    </row>
    <row r="56" spans="2:10" ht="12.75">
      <c r="B56" s="97">
        <v>9</v>
      </c>
      <c r="C56" s="87" t="s">
        <v>100</v>
      </c>
      <c r="H56" s="86">
        <v>10006857</v>
      </c>
      <c r="I56" s="98"/>
      <c r="J56" s="99">
        <v>10028</v>
      </c>
    </row>
    <row r="57" spans="8:10" ht="12.75">
      <c r="H57" s="86"/>
      <c r="I57" s="98"/>
      <c r="J57" s="99"/>
    </row>
    <row r="58" spans="2:10" ht="12.75">
      <c r="B58" s="97">
        <v>10</v>
      </c>
      <c r="C58" s="87" t="s">
        <v>101</v>
      </c>
      <c r="H58" s="86">
        <v>53054000</v>
      </c>
      <c r="I58" s="98"/>
      <c r="J58" s="99">
        <v>93635</v>
      </c>
    </row>
    <row r="59" spans="8:10" ht="12.75">
      <c r="H59" s="86"/>
      <c r="I59" s="98"/>
      <c r="J59" s="99"/>
    </row>
    <row r="60" spans="2:10" ht="12.75">
      <c r="B60" s="97">
        <v>11</v>
      </c>
      <c r="C60" s="87" t="s">
        <v>102</v>
      </c>
      <c r="H60" s="86"/>
      <c r="I60" s="98"/>
      <c r="J60" s="99"/>
    </row>
    <row r="61" spans="4:10" ht="12.75">
      <c r="D61" s="100" t="s">
        <v>118</v>
      </c>
      <c r="H61" s="86">
        <v>6755146</v>
      </c>
      <c r="I61" s="98"/>
      <c r="J61" s="99">
        <v>1447</v>
      </c>
    </row>
    <row r="62" spans="4:10" ht="12.75">
      <c r="D62" s="100" t="s">
        <v>119</v>
      </c>
      <c r="H62" s="86">
        <v>10461428</v>
      </c>
      <c r="I62" s="98"/>
      <c r="J62" s="99">
        <v>10407</v>
      </c>
    </row>
    <row r="63" spans="8:10" ht="12.75">
      <c r="H63" s="98"/>
      <c r="I63" s="98"/>
      <c r="J63" s="98"/>
    </row>
    <row r="64" spans="2:10" ht="12.75">
      <c r="B64" s="97">
        <v>12</v>
      </c>
      <c r="C64" s="87" t="s">
        <v>103</v>
      </c>
      <c r="H64" s="98">
        <f>(+H46+H53)/H46*100</f>
        <v>385.30993876024496</v>
      </c>
      <c r="I64" s="98"/>
      <c r="J64" s="98">
        <f>(+J46+J53)/J46*100</f>
        <v>379.99</v>
      </c>
    </row>
    <row r="65" spans="8:10" ht="12.75">
      <c r="H65" s="98"/>
      <c r="I65" s="98"/>
      <c r="J65" s="98"/>
    </row>
    <row r="66" spans="8:10" ht="12.75">
      <c r="H66" s="98"/>
      <c r="I66" s="98"/>
      <c r="J66" s="98"/>
    </row>
    <row r="67" spans="8:10" ht="12.75">
      <c r="H67" s="98"/>
      <c r="I67" s="98"/>
      <c r="J67" s="98"/>
    </row>
    <row r="68" spans="8:10" ht="12.75">
      <c r="H68" s="98"/>
      <c r="I68" s="98"/>
      <c r="J68" s="98"/>
    </row>
    <row r="69" spans="8:10" ht="12.75">
      <c r="H69" s="98"/>
      <c r="I69" s="98"/>
      <c r="J69" s="98"/>
    </row>
    <row r="70" spans="8:10" ht="12.75">
      <c r="H70" s="98"/>
      <c r="I70" s="98"/>
      <c r="J70" s="98"/>
    </row>
    <row r="71" spans="8:10" ht="12.75">
      <c r="H71" s="98"/>
      <c r="I71" s="98"/>
      <c r="J71" s="98"/>
    </row>
    <row r="72" spans="8:10" ht="12.75">
      <c r="H72" s="98"/>
      <c r="I72" s="98"/>
      <c r="J72" s="98"/>
    </row>
    <row r="73" spans="8:10" ht="12.75">
      <c r="H73" s="98"/>
      <c r="I73" s="98"/>
      <c r="J73" s="98"/>
    </row>
    <row r="74" spans="8:10" ht="12.75">
      <c r="H74" s="98"/>
      <c r="I74" s="98"/>
      <c r="J74" s="98"/>
    </row>
    <row r="75" spans="8:10" ht="12.75">
      <c r="H75" s="98"/>
      <c r="I75" s="98"/>
      <c r="J75" s="98"/>
    </row>
    <row r="76" spans="8:10" ht="12.75">
      <c r="H76" s="98"/>
      <c r="I76" s="98"/>
      <c r="J76" s="98"/>
    </row>
    <row r="77" spans="8:10" ht="12.75">
      <c r="H77" s="98"/>
      <c r="I77" s="98"/>
      <c r="J77" s="98"/>
    </row>
    <row r="78" spans="8:10" ht="12.75">
      <c r="H78" s="98"/>
      <c r="I78" s="98"/>
      <c r="J78" s="98"/>
    </row>
  </sheetData>
  <printOptions horizontalCentered="1"/>
  <pageMargins left="0.75" right="0.75" top="0.56" bottom="0.52" header="0.35" footer="0.38"/>
  <pageSetup horizontalDpi="180" verticalDpi="180" orientation="portrait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 Hup Construction Company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 Hup Construction Company Berhad</dc:creator>
  <cp:keywords/>
  <dc:description/>
  <cp:lastModifiedBy>Corporate &amp; Finance Dept.</cp:lastModifiedBy>
  <cp:lastPrinted>2000-02-28T19:56:32Z</cp:lastPrinted>
  <dcterms:created xsi:type="dcterms:W3CDTF">1999-10-30T03:00:38Z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